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10" documentId="8_{7A0A71AE-7CCA-4F8A-8013-C6B1DCC037CB}" xr6:coauthVersionLast="47" xr6:coauthVersionMax="47" xr10:uidLastSave="{E6D192C7-7C30-4799-BDFA-6A9FACCFD8C4}"/>
  <bookViews>
    <workbookView xWindow="-120" yWindow="-120" windowWidth="29040" windowHeight="17640" xr2:uid="{00000000-000D-0000-FFFF-FFFF00000000}"/>
  </bookViews>
  <sheets>
    <sheet name="Summary" sheetId="1" r:id="rId1"/>
    <sheet name="Welfare" sheetId="3" r:id="rId2"/>
    <sheet name="Social housing" sheetId="4" r:id="rId3"/>
    <sheet name="Education" sheetId="6" r:id="rId4"/>
  </sheets>
  <definedNames>
    <definedName name="_xlnm.Print_Area" localSheetId="0">Summary!$A$1:$O$51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3" l="1"/>
  <c r="K20" i="3"/>
  <c r="L20" i="3"/>
  <c r="N20" i="3"/>
  <c r="O20" i="3"/>
  <c r="J7" i="6"/>
  <c r="K7" i="6"/>
  <c r="L7" i="6"/>
  <c r="N7" i="6"/>
  <c r="J71" i="4"/>
  <c r="K71" i="4"/>
  <c r="L71" i="4"/>
  <c r="O71" i="4"/>
  <c r="N71" i="4"/>
  <c r="P71" i="4"/>
  <c r="F24" i="1" l="1"/>
  <c r="I29" i="1" s="1"/>
  <c r="G29" i="1" l="1"/>
  <c r="E29" i="1"/>
  <c r="F29" i="1"/>
  <c r="H29" i="1"/>
  <c r="J29" i="1"/>
  <c r="J31" i="1"/>
  <c r="I31" i="1"/>
  <c r="H31" i="1"/>
  <c r="G31" i="1"/>
  <c r="F31" i="1"/>
  <c r="J30" i="1"/>
  <c r="I30" i="1"/>
  <c r="H30" i="1"/>
  <c r="G30" i="1"/>
  <c r="F30" i="1"/>
  <c r="E31" i="1"/>
  <c r="E30" i="1"/>
  <c r="F32" i="1" l="1"/>
  <c r="I32" i="1"/>
  <c r="J32" i="1"/>
  <c r="H32" i="1"/>
  <c r="G32" i="1"/>
  <c r="E32" i="1"/>
</calcChain>
</file>

<file path=xl/sharedStrings.xml><?xml version="1.0" encoding="utf-8"?>
<sst xmlns="http://schemas.openxmlformats.org/spreadsheetml/2006/main" count="617" uniqueCount="220">
  <si>
    <t>The impacts of social finance</t>
  </si>
  <si>
    <t>Project category</t>
  </si>
  <si>
    <t>Number of projects</t>
  </si>
  <si>
    <t>Number of welfare service users reached</t>
  </si>
  <si>
    <t>Number of residents</t>
  </si>
  <si>
    <t>Number of apartments</t>
  </si>
  <si>
    <t>Number of apartments for the most vulnerable population</t>
  </si>
  <si>
    <t>Number of students, pupils and children</t>
  </si>
  <si>
    <t>Welfare</t>
  </si>
  <si>
    <t>Social housing</t>
  </si>
  <si>
    <t>Education</t>
  </si>
  <si>
    <t>Entire portfolio</t>
  </si>
  <si>
    <t xml:space="preserve">Input your invested amount in the original currency of the bond to column 'Amount invested'. The below table will </t>
  </si>
  <si>
    <t>original FX from the trade date of the bond to convert foreign currencies to EUR.</t>
  </si>
  <si>
    <t>ISIN</t>
  </si>
  <si>
    <t>Amount</t>
  </si>
  <si>
    <t>CCY</t>
  </si>
  <si>
    <t>Maturity Date</t>
  </si>
  <si>
    <t>Share</t>
  </si>
  <si>
    <t>Amount invested</t>
  </si>
  <si>
    <t>XS2227906034</t>
  </si>
  <si>
    <t>EUR</t>
  </si>
  <si>
    <t>The impacts attributable for the sum of the above column 'Amount invested'</t>
  </si>
  <si>
    <t>N/A</t>
  </si>
  <si>
    <t>Disclaimer:</t>
  </si>
  <si>
    <t>Customer</t>
  </si>
  <si>
    <t>Project</t>
  </si>
  <si>
    <t>Target group</t>
  </si>
  <si>
    <t>Social goals</t>
  </si>
  <si>
    <t>Year of approval</t>
  </si>
  <si>
    <t>Estimated completion year</t>
  </si>
  <si>
    <t>Central Finland Healthcare District</t>
  </si>
  <si>
    <t>Equality, Welfare, Safety</t>
  </si>
  <si>
    <t>2023-2030</t>
  </si>
  <si>
    <t>Pirkanmaa Hospital District</t>
  </si>
  <si>
    <t>Sodankylä Municipality</t>
  </si>
  <si>
    <t>Equality, Welfare, Regional vitality</t>
  </si>
  <si>
    <t>The Hospital District of Southwest Finland</t>
  </si>
  <si>
    <t>Joensuun Hoiva- ja Palveluyhdistys ry</t>
  </si>
  <si>
    <t>Elderly people</t>
  </si>
  <si>
    <t>Equality, Communality, Welfare</t>
  </si>
  <si>
    <t>Young people in need of special aid</t>
  </si>
  <si>
    <t>MVH-Asunnot Oy</t>
  </si>
  <si>
    <t>NAL Asunnot Oy</t>
  </si>
  <si>
    <t>Niiralan Kulma Oy</t>
  </si>
  <si>
    <t>Setlementtiasunnot Oy</t>
  </si>
  <si>
    <t>Suomen Hoiva ja Asunto Oy</t>
  </si>
  <si>
    <t>The Foundation for Student Housing in the Helsinki Region, HOAS</t>
  </si>
  <si>
    <t>Students</t>
  </si>
  <si>
    <t>Equality, Communality</t>
  </si>
  <si>
    <t>Versonsilmu Oy</t>
  </si>
  <si>
    <t>Virkkulankylä Oy</t>
  </si>
  <si>
    <t>2022-2023</t>
  </si>
  <si>
    <t>Number of students, pupils and children reached</t>
  </si>
  <si>
    <t>Karstula Municipality</t>
  </si>
  <si>
    <t>Communality, Regional vitality</t>
  </si>
  <si>
    <t>Hospital Nova</t>
  </si>
  <si>
    <t>Oulu University Hospital 2030</t>
  </si>
  <si>
    <t>South Savo Social And Health Care Authority</t>
  </si>
  <si>
    <t>Mielen ja kuntoutuksen talo hospital</t>
  </si>
  <si>
    <t>City of Iisalmi</t>
  </si>
  <si>
    <t>Kanta-Häme Hospital District</t>
  </si>
  <si>
    <t>Hospital of Ahvenisto, Assi</t>
  </si>
  <si>
    <t>M-Talo Hospital</t>
  </si>
  <si>
    <t>Renovation of North Karelia Central Hospital wing E</t>
  </si>
  <si>
    <t>Päijät-Häme Joint Authority for Health and Wellbeing</t>
  </si>
  <si>
    <t>Päijät-Häme Central Hospital expansion stage 7</t>
  </si>
  <si>
    <t>Well-being centre Sopukka</t>
  </si>
  <si>
    <t>City of Valkeakoski</t>
  </si>
  <si>
    <t>Valkeakoski leisure centre</t>
  </si>
  <si>
    <t>Tyks Lighthouse Hospital</t>
  </si>
  <si>
    <t>Asoasunnot Uusimaa Oy</t>
  </si>
  <si>
    <t>Assisted living building Keravan Jukola</t>
  </si>
  <si>
    <t>Assisted living building Sepänhelmi</t>
  </si>
  <si>
    <t>Assisted living building Kestinpuisto 2</t>
  </si>
  <si>
    <t>Kiinteistö Oy Taloherttua</t>
  </si>
  <si>
    <t>Assisted living building Kurvis Höllintie 8</t>
  </si>
  <si>
    <t>Youth accomodation Friisimäki</t>
  </si>
  <si>
    <t>Lahti Foundation of Housing and Services for the Elderly</t>
  </si>
  <si>
    <t>Assisted living building Kyösti Kallion katu 7</t>
  </si>
  <si>
    <t>Mielen ry</t>
  </si>
  <si>
    <t>Assisted living building Kiinteistö Oy Muotialan asuinkeskus</t>
  </si>
  <si>
    <t>Assisted living building Mainiokoti Lukkari</t>
  </si>
  <si>
    <t>Youth accomodation Kirstinharju 4</t>
  </si>
  <si>
    <t>Assisted living building Untamonkatu 6</t>
  </si>
  <si>
    <t>Satalinna Foundation</t>
  </si>
  <si>
    <t>Apartment building Satakuntatalo</t>
  </si>
  <si>
    <t>Assisted living building Postiljooninkatu 9</t>
  </si>
  <si>
    <t>Assisted living building Hirvensalmen palvelutalo</t>
  </si>
  <si>
    <t>Assisted living building Joensuun hoivakoti</t>
  </si>
  <si>
    <t>City of Tampere</t>
  </si>
  <si>
    <t>Assisted living building Koukkuniemen Männistö</t>
  </si>
  <si>
    <t>The Student Village Foundation of Turku</t>
  </si>
  <si>
    <t>Apartment building Kuunsilta</t>
  </si>
  <si>
    <t>Apartment building Tyyssija</t>
  </si>
  <si>
    <t>Assisted living building Hausjärven Virkkula</t>
  </si>
  <si>
    <t>Assisted living building Pyhäjärvi</t>
  </si>
  <si>
    <t>Yrjö ja Hanna Kiinteistöt Oy</t>
  </si>
  <si>
    <t>Assisted living building As Oy Nurmijärven Ohrantähkä</t>
  </si>
  <si>
    <t>Assisted living building Euran Corylus</t>
  </si>
  <si>
    <t>Äänekosken asumispalvelusäätiö</t>
  </si>
  <si>
    <t>Assisted living building Eerolankatu 16</t>
  </si>
  <si>
    <t>Young people</t>
  </si>
  <si>
    <t>Karstula comprehensive school</t>
  </si>
  <si>
    <t>Kempele Municipality</t>
  </si>
  <si>
    <t>Kirkonkylätalo multipurpose building</t>
  </si>
  <si>
    <t>City of Savonlinna</t>
  </si>
  <si>
    <t>Nätki school</t>
  </si>
  <si>
    <t xml:space="preserve">Number of visitors and patient visits </t>
  </si>
  <si>
    <t>Outstanding amount
31 Dec 2021 (EUR)</t>
  </si>
  <si>
    <t>Number of user and patient visits</t>
  </si>
  <si>
    <t>MuniFin Social Impact Report Spreadsheet 2022</t>
  </si>
  <si>
    <t>Information presented in this spreasheet is based on and should be read in conjuction with MuniFin's Social Impact Report 2022 (the "Impact Report"). In the event any discrepancy or inconsistency between this spreasheet and the Impact Report, the information in the Impact Report shall prevail. All information expressed in this document are at the time of writing and may change without notice. MuniFin holds no obligation to update, modify or amend this publication. To the extent the material herein pertains to parties other than MuniFin, such information is based on material made available to MuniFin by third parties and MuniFin does not make any representations or warranties as to accuracy or completeness of such information. The material is informative in nature, and should not be interpreted as a recommendation to take, or not to take, any particular investment action. The formulas included in this spreadsheet have been prepared with the sole purpose of aiding the understanding of the information in the Impact Report. MuniFin does not make any representations or warranties as to accuracy of any outputs of any of the formulas contained herein and is not responsible for any conclusions drawn from such outputs. The material may not be copied, in part or in whole, without written permission from MuniFin. This document or copies of it must not be distributed in the United States or to recipients who are citizens of the United States against restrictions stated in the United States legislation. Laws and regulations of other jurisdictions may also restrict the distribution of this document.</t>
  </si>
  <si>
    <t>Figures based on the outstanding amount of social finance on 31 December 2022</t>
  </si>
  <si>
    <t>Outstanding amount
31 Dec 2022 (EUR)</t>
  </si>
  <si>
    <t>Average class size (pupils)</t>
  </si>
  <si>
    <t xml:space="preserve">show the impact attributable to your invested amount at the end of 2022. The formulas in the below table use the </t>
  </si>
  <si>
    <t>Unwithdrawn credit commitment
31 Dec 2022 (EUR)</t>
  </si>
  <si>
    <t>Total committed finance
31 Dec 2022 (EUR)</t>
  </si>
  <si>
    <t>Munifin's estimated share of finance
31 Dec 2022</t>
  </si>
  <si>
    <t>Joint Municipal Authority for South Ostrobothnia Healthcare District</t>
  </si>
  <si>
    <t>The Hospital District of Helsinki and Uusimaa</t>
  </si>
  <si>
    <t>Oak Hospital Meilahti and surgery unit of Jorvi hospital</t>
  </si>
  <si>
    <t>Swimming hall, Iisalmi</t>
  </si>
  <si>
    <t>Kymsote-Kiinteistöt Oy</t>
  </si>
  <si>
    <t>Ratamo-keskus</t>
  </si>
  <si>
    <t>Lumijoki Municipality</t>
  </si>
  <si>
    <t>Nursery and health center, Lumijoki</t>
  </si>
  <si>
    <t>Psychiatric hospital, Tampere</t>
  </si>
  <si>
    <t>Joint Municipal Authority for North Karelia Social and Health
Services</t>
  </si>
  <si>
    <t>Joint Municipal Authority for North Ostrobothnia Healthcare District</t>
  </si>
  <si>
    <t>Päijät-Häme Central Hospital expansion stage 8</t>
  </si>
  <si>
    <t>Project type</t>
  </si>
  <si>
    <t>New building</t>
  </si>
  <si>
    <t>Renovation</t>
  </si>
  <si>
    <t>New building and renovation</t>
  </si>
  <si>
    <t>Communality, Welfare, Regional vitality</t>
  </si>
  <si>
    <t>Residents in the hospital district/catchment area</t>
  </si>
  <si>
    <t>Residents in the region</t>
  </si>
  <si>
    <t>2023-2025</t>
  </si>
  <si>
    <t>Schoolchildren and upper secondary school
students in the school’s catchment area</t>
  </si>
  <si>
    <t>Avain Vuokrakodit Oy</t>
  </si>
  <si>
    <t>Assisted living building Vihti</t>
  </si>
  <si>
    <t>Haapajärven vanhainkotiyhdistys Ry</t>
  </si>
  <si>
    <t>Kuonalantie 1</t>
  </si>
  <si>
    <t>Apartment building Alberganesplanadi 2. Espoo</t>
  </si>
  <si>
    <t>Apartment building Anna Sahlsteninkatu 4, Espoo</t>
  </si>
  <si>
    <t>Apartment building Hietapellontie 11, Helsinki</t>
  </si>
  <si>
    <t>Apartment building Hopeatie 10, Helsinki</t>
  </si>
  <si>
    <t>Apartment building Iskospolku 2, Vantaa</t>
  </si>
  <si>
    <t>Apartment building Katajanokanranta 21, Helsinki</t>
  </si>
  <si>
    <t>Apartment building Kilonportti 1, Espoo</t>
  </si>
  <si>
    <t>Apartment building Kitarakuja 1, Helsinki</t>
  </si>
  <si>
    <t>Apartment building Kitarakuja 3, Helsinki</t>
  </si>
  <si>
    <t>Apartment building Muusantori 5, Helsinki</t>
  </si>
  <si>
    <t>Apartment building Myllymatkantie 7, Helsinki</t>
  </si>
  <si>
    <t>Apartment building Mäkelänrinne 4, Espoo</t>
  </si>
  <si>
    <t>Apartment building Paraistentie 19, Helsinki</t>
  </si>
  <si>
    <t>Apartment building Pasilanraitio 6, Helsinki</t>
  </si>
  <si>
    <t>Apartment building Retkeilijänkatu 11, Helsinki</t>
  </si>
  <si>
    <t>Apartment building Tuuliniitty 1, Espoo</t>
  </si>
  <si>
    <t>Apartment building Työpajankatu 4, Helsinki</t>
  </si>
  <si>
    <t>Apartment building Vehkapolku 10, Vantaa</t>
  </si>
  <si>
    <t>Apartment building Vieraskuja 5, Espoo</t>
  </si>
  <si>
    <t>Apartment building Yläkiventie 7, Helsinki</t>
  </si>
  <si>
    <t>Assisted living building Ruoritien Helmi</t>
  </si>
  <si>
    <t>Jyväskylän Vuokra-asunnot Oy</t>
  </si>
  <si>
    <t>Assisted living building Kauramäen Kylä</t>
  </si>
  <si>
    <t>Kemiläisten vanhusten asuntosäätiö</t>
  </si>
  <si>
    <t>Assisted living building Kiinteistö Oy Kiveliönkoti</t>
  </si>
  <si>
    <t>Kiinteistö Oy Y-Säätiön Palvelutalot</t>
  </si>
  <si>
    <t>Parkkila house</t>
  </si>
  <si>
    <t>The Service Foundation for the Deaf</t>
  </si>
  <si>
    <t>Assisted living building Metsola</t>
  </si>
  <si>
    <t>Lahden Harjulan Setlementtisäätiö</t>
  </si>
  <si>
    <t>Assisted living building Kiinteistö Oy Harjulan Mänty</t>
  </si>
  <si>
    <t>Merijärvi Municipality</t>
  </si>
  <si>
    <t>Assisted living building for the elderly Merijärvi</t>
  </si>
  <si>
    <t>Assisted living building Karigasniemen palvelutalo</t>
  </si>
  <si>
    <t>MVH-Tammi Oy</t>
  </si>
  <si>
    <t>Assisted living building Svenssonintie 19</t>
  </si>
  <si>
    <t>Nursing home Liito-orava</t>
  </si>
  <si>
    <t>City of Nivala</t>
  </si>
  <si>
    <t>Pudasjärven Asumispalvelusäätiö sr</t>
  </si>
  <si>
    <t>Assisted living building Rajamaantie 4-6</t>
  </si>
  <si>
    <t>Satakunta Healthcare District</t>
  </si>
  <si>
    <t>Assisted living unit for youth and young adults</t>
  </si>
  <si>
    <t>Apartment building, Jousenpuistonkatu 9, Espoo</t>
  </si>
  <si>
    <t>Student housing Kontula</t>
  </si>
  <si>
    <t>Blue Ribbon Foundation</t>
  </si>
  <si>
    <t>Assisted living building Mäkelänkatu 50, Helsinki</t>
  </si>
  <si>
    <t>Assisted living building Alajärven senioritalo</t>
  </si>
  <si>
    <t>Assisted living building Liperin hoivakoti</t>
  </si>
  <si>
    <t>Assisted living building Mäntyrannan palvelutalo</t>
  </si>
  <si>
    <t>The Student Housing Foundation in Vaasa</t>
  </si>
  <si>
    <t>Olympia II renovation</t>
  </si>
  <si>
    <t>VAV Palvelukodit Oy</t>
  </si>
  <si>
    <t>Assisted living building Koisotie 6</t>
  </si>
  <si>
    <t>Assisted living building Versokoti</t>
  </si>
  <si>
    <t>Vöyri Municipality</t>
  </si>
  <si>
    <t>Assisted living building Tallmo service center</t>
  </si>
  <si>
    <t>Yrjö ja Hanna Säätiö</t>
  </si>
  <si>
    <t>Assisted living building Toukola</t>
  </si>
  <si>
    <t>Homeless people</t>
  </si>
  <si>
    <t>Deaf, deafblind, sign language speakers</t>
  </si>
  <si>
    <t>People with disability</t>
  </si>
  <si>
    <t>Mildly developmentally disabled</t>
  </si>
  <si>
    <t>Children with disability</t>
  </si>
  <si>
    <t>Equality, Safety, Welfare</t>
  </si>
  <si>
    <t>Sustainable development goals</t>
  </si>
  <si>
    <t>3, 10</t>
  </si>
  <si>
    <t>3, 4</t>
  </si>
  <si>
    <t>3, 10, 11</t>
  </si>
  <si>
    <t>4, 10</t>
  </si>
  <si>
    <t>3, 10 ,11</t>
  </si>
  <si>
    <t>3, 4, 10, 11</t>
  </si>
  <si>
    <t>3, 4, 10</t>
  </si>
  <si>
    <t>9/2035</t>
  </si>
  <si>
    <t>Total</t>
  </si>
  <si>
    <t>Average class size 
(pupils)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</si>
</sst>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000"/>
    <numFmt numFmtId="166" formatCode="0.0\ %"/>
    <numFmt numFmtId="167" formatCode="#,##0\ &quot;€&quot;"/>
  </numFmts>
  <fonts count="13" x14ac:knownFonts="1">
    <font>
      <sz val="11"/>
      <color theme="1"/>
      <name val="Arial"/>
      <family val="2"/>
      <scheme val="minor"/>
    </font>
    <font>
      <sz val="11"/>
      <color theme="1"/>
      <name val="Arial"/>
      <family val="2"/>
      <scheme val="minor"/>
    </font>
    <font>
      <b/>
      <sz val="11"/>
      <color theme="0"/>
      <name val="Arial"/>
      <family val="2"/>
      <scheme val="minor"/>
    </font>
    <font>
      <b/>
      <sz val="11"/>
      <color theme="1"/>
      <name val="Arial"/>
      <family val="2"/>
      <scheme val="minor"/>
    </font>
    <font>
      <sz val="11"/>
      <color theme="0"/>
      <name val="Arial"/>
      <family val="2"/>
      <scheme val="minor"/>
    </font>
    <font>
      <i/>
      <sz val="11"/>
      <color theme="1"/>
      <name val="Arial"/>
      <family val="2"/>
      <scheme val="minor"/>
    </font>
    <font>
      <sz val="10"/>
      <name val="Arial"/>
      <family val="2"/>
    </font>
    <font>
      <i/>
      <sz val="10"/>
      <name val="Arial"/>
      <family val="2"/>
    </font>
    <font>
      <sz val="11"/>
      <name val="Arial"/>
      <family val="2"/>
      <scheme val="minor"/>
    </font>
    <font>
      <b/>
      <sz val="18"/>
      <color theme="7"/>
      <name val="Arial"/>
      <family val="2"/>
      <scheme val="minor"/>
    </font>
    <font>
      <b/>
      <sz val="10"/>
      <color theme="0"/>
      <name val="Arial"/>
      <family val="2"/>
      <scheme val="minor"/>
    </font>
    <font>
      <b/>
      <sz val="11"/>
      <name val="Arial"/>
      <family val="2"/>
      <scheme val="minor"/>
    </font>
    <font>
      <i/>
      <sz val="11"/>
      <name val="Arial"/>
      <family val="2"/>
      <scheme val="minor"/>
    </font>
  </fonts>
  <fills count="6">
    <fill>
      <patternFill patternType="none"/>
    </fill>
    <fill>
      <patternFill patternType="gray125"/>
    </fill>
    <fill>
      <patternFill patternType="solid">
        <fgColor theme="7"/>
      </patternFill>
    </fill>
    <fill>
      <patternFill patternType="solid">
        <fgColor theme="7"/>
        <bgColor theme="7"/>
      </patternFill>
    </fill>
    <fill>
      <patternFill patternType="solid">
        <fgColor theme="7" tint="0.79998168889431442"/>
        <bgColor theme="7" tint="0.79998168889431442"/>
      </patternFill>
    </fill>
    <fill>
      <patternFill patternType="solid">
        <fgColor theme="0" tint="-4.9989318521683403E-2"/>
        <bgColor indexed="64"/>
      </patternFill>
    </fill>
  </fills>
  <borders count="4">
    <border>
      <left/>
      <right/>
      <top/>
      <bottom/>
      <diagonal/>
    </border>
    <border>
      <left/>
      <right/>
      <top style="thin">
        <color theme="7" tint="0.39997558519241921"/>
      </top>
      <bottom style="thin">
        <color theme="7" tint="0.39997558519241921"/>
      </bottom>
      <diagonal/>
    </border>
    <border>
      <left style="thin">
        <color theme="7" tint="0.39997558519241921"/>
      </left>
      <right/>
      <top style="thin">
        <color theme="7" tint="0.39997558519241921"/>
      </top>
      <bottom style="thin">
        <color theme="7" tint="0.39997558519241921"/>
      </bottom>
      <diagonal/>
    </border>
    <border>
      <left/>
      <right style="thin">
        <color theme="7" tint="0.39997558519241921"/>
      </right>
      <top style="thin">
        <color theme="7" tint="0.39997558519241921"/>
      </top>
      <bottom style="thin">
        <color theme="7" tint="0.3999755851924192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4" fillId="2" borderId="0" applyNumberFormat="0" applyBorder="0" applyAlignment="0" applyProtection="0"/>
  </cellStyleXfs>
  <cellXfs count="44">
    <xf numFmtId="0" fontId="0" fillId="0" borderId="0" xfId="0"/>
    <xf numFmtId="0" fontId="3" fillId="0" borderId="0" xfId="0" applyFont="1"/>
    <xf numFmtId="0" fontId="5" fillId="0" borderId="0" xfId="0" applyFont="1"/>
    <xf numFmtId="164" fontId="0" fillId="0" borderId="0" xfId="0" applyNumberFormat="1"/>
    <xf numFmtId="164" fontId="0" fillId="0" borderId="0" xfId="1" applyNumberFormat="1" applyFont="1"/>
    <xf numFmtId="0" fontId="0" fillId="0" borderId="0" xfId="0" applyAlignment="1">
      <alignment wrapText="1"/>
    </xf>
    <xf numFmtId="9" fontId="0" fillId="0" borderId="0" xfId="2" applyFont="1"/>
    <xf numFmtId="0" fontId="7" fillId="0" borderId="0" xfId="0" applyFont="1" applyAlignment="1">
      <alignment vertical="center"/>
    </xf>
    <xf numFmtId="0" fontId="8" fillId="0" borderId="0" xfId="0" applyFont="1"/>
    <xf numFmtId="0" fontId="2" fillId="2" borderId="0" xfId="4" applyFont="1" applyAlignment="1">
      <alignment wrapText="1"/>
    </xf>
    <xf numFmtId="164" fontId="2" fillId="2" borderId="0" xfId="4" applyNumberFormat="1" applyFont="1" applyAlignment="1">
      <alignment wrapText="1"/>
    </xf>
    <xf numFmtId="43" fontId="0" fillId="0" borderId="0" xfId="1" applyFont="1"/>
    <xf numFmtId="0" fontId="0" fillId="0" borderId="0" xfId="1" applyNumberFormat="1" applyFont="1"/>
    <xf numFmtId="9" fontId="0" fillId="0" borderId="0" xfId="0" applyNumberFormat="1"/>
    <xf numFmtId="0" fontId="9" fillId="0" borderId="0" xfId="0" applyFont="1"/>
    <xf numFmtId="0" fontId="2" fillId="3" borderId="1" xfId="0" applyFont="1" applyFill="1" applyBorder="1" applyAlignment="1">
      <alignment vertical="center" wrapText="1"/>
    </xf>
    <xf numFmtId="43" fontId="9" fillId="0" borderId="0" xfId="1" applyFont="1" applyAlignment="1"/>
    <xf numFmtId="9" fontId="9" fillId="0" borderId="0" xfId="2" applyFont="1" applyAlignment="1"/>
    <xf numFmtId="0" fontId="0" fillId="0" borderId="0" xfId="0" applyAlignment="1">
      <alignment vertical="center" wrapText="1"/>
    </xf>
    <xf numFmtId="0" fontId="3" fillId="0" borderId="0" xfId="0" applyFont="1" applyAlignment="1">
      <alignment vertical="center" wrapText="1"/>
    </xf>
    <xf numFmtId="0" fontId="2" fillId="3" borderId="2" xfId="0" applyFont="1" applyFill="1" applyBorder="1" applyAlignment="1">
      <alignment vertical="center" wrapText="1"/>
    </xf>
    <xf numFmtId="0" fontId="0" fillId="0" borderId="2" xfId="0" applyBorder="1"/>
    <xf numFmtId="165" fontId="0" fillId="0" borderId="0" xfId="2" applyNumberFormat="1" applyFont="1"/>
    <xf numFmtId="164" fontId="0" fillId="0" borderId="0" xfId="1" applyNumberFormat="1" applyFont="1" applyAlignment="1">
      <alignment horizontal="center"/>
    </xf>
    <xf numFmtId="164" fontId="2" fillId="2" borderId="0" xfId="4" applyNumberFormat="1" applyFont="1" applyAlignment="1">
      <alignment horizontal="center" wrapText="1"/>
    </xf>
    <xf numFmtId="164" fontId="0" fillId="4" borderId="3" xfId="1" applyNumberFormat="1" applyFont="1" applyFill="1" applyBorder="1" applyAlignment="1" applyProtection="1">
      <alignment horizontal="center"/>
      <protection locked="0"/>
    </xf>
    <xf numFmtId="0" fontId="0" fillId="0" borderId="1" xfId="0" applyBorder="1"/>
    <xf numFmtId="1" fontId="0" fillId="0" borderId="0" xfId="0" applyNumberFormat="1"/>
    <xf numFmtId="0" fontId="10" fillId="3" borderId="1" xfId="0" applyFont="1" applyFill="1" applyBorder="1" applyAlignment="1">
      <alignment vertical="center" wrapText="1"/>
    </xf>
    <xf numFmtId="0" fontId="11" fillId="0" borderId="0" xfId="0" applyFont="1"/>
    <xf numFmtId="0" fontId="12" fillId="0" borderId="0" xfId="0" applyFont="1"/>
    <xf numFmtId="0" fontId="4" fillId="0" borderId="0" xfId="0" applyFont="1" applyAlignment="1">
      <alignment vertical="center" wrapText="1"/>
    </xf>
    <xf numFmtId="0" fontId="0" fillId="0" borderId="0" xfId="0" applyAlignment="1">
      <alignment horizontal="right"/>
    </xf>
    <xf numFmtId="0" fontId="2" fillId="3" borderId="2" xfId="0" applyFont="1" applyFill="1" applyBorder="1" applyAlignment="1">
      <alignment horizontal="center" vertical="center" wrapText="1"/>
    </xf>
    <xf numFmtId="164" fontId="0" fillId="0" borderId="1" xfId="1" applyNumberFormat="1" applyFont="1" applyBorder="1" applyAlignment="1">
      <alignment horizontal="center"/>
    </xf>
    <xf numFmtId="0" fontId="0" fillId="0" borderId="2" xfId="0" applyBorder="1" applyAlignment="1">
      <alignment horizontal="center"/>
    </xf>
    <xf numFmtId="49" fontId="0" fillId="0" borderId="2" xfId="0" applyNumberFormat="1" applyBorder="1" applyAlignment="1">
      <alignment horizontal="center"/>
    </xf>
    <xf numFmtId="166" fontId="0" fillId="0" borderId="2" xfId="2" applyNumberFormat="1" applyFont="1" applyBorder="1" applyAlignment="1" applyProtection="1">
      <alignment horizontal="center"/>
    </xf>
    <xf numFmtId="1" fontId="0" fillId="0" borderId="0" xfId="1" applyNumberFormat="1" applyFont="1"/>
    <xf numFmtId="167" fontId="0" fillId="0" borderId="0" xfId="0" applyNumberFormat="1"/>
    <xf numFmtId="164" fontId="0" fillId="0" borderId="0" xfId="1" applyNumberFormat="1" applyFont="1" applyAlignment="1">
      <alignment horizontal="right"/>
    </xf>
    <xf numFmtId="164" fontId="0" fillId="5" borderId="0" xfId="1" applyNumberFormat="1" applyFont="1" applyFill="1"/>
    <xf numFmtId="164" fontId="0" fillId="5" borderId="0" xfId="1" applyNumberFormat="1" applyFont="1" applyFill="1" applyAlignment="1">
      <alignment horizontal="center"/>
    </xf>
    <xf numFmtId="0" fontId="7" fillId="0" borderId="0" xfId="0" applyFont="1" applyAlignment="1">
      <alignment horizontal="left" vertical="center" wrapText="1"/>
    </xf>
  </cellXfs>
  <cellStyles count="5">
    <cellStyle name="Accent4" xfId="4" builtinId="41"/>
    <cellStyle name="Comma" xfId="1" builtinId="3"/>
    <cellStyle name="Normal" xfId="0" builtinId="0"/>
    <cellStyle name="Normal 2" xfId="3" xr:uid="{00000000-0005-0000-0000-000004000000}"/>
    <cellStyle name="Percent" xfId="2" builtinId="5"/>
  </cellStyles>
  <dxfs count="88">
    <dxf>
      <numFmt numFmtId="164" formatCode="_-* #,##0_-;\-* #,##0_-;_-* &quot;-&quot;??_-;_-@_-"/>
    </dxf>
    <dxf>
      <numFmt numFmtId="164" formatCode="_-* #,##0_-;\-* #,##0_-;_-* &quot;-&quot;??_-;_-@_-"/>
    </dxf>
    <dxf>
      <numFmt numFmtId="164" formatCode="_-* #,##0_-;\-* #,##0_-;_-* &quot;-&quot;??_-;_-@_-"/>
    </dxf>
    <dxf>
      <numFmt numFmtId="164" formatCode="_-* #,##0_-;\-* #,##0_-;_-* &quot;-&quot;??_-;_-@_-"/>
    </dxf>
    <dxf>
      <numFmt numFmtId="0" formatCode="General"/>
    </dxf>
    <dxf>
      <numFmt numFmtId="13" formatCode="0\ %"/>
    </dxf>
    <dxf>
      <numFmt numFmtId="167" formatCode="#,##0\ &quot;€&quot;"/>
    </dxf>
    <dxf>
      <numFmt numFmtId="167" formatCode="#,##0\ &quot;€&quot;"/>
    </dxf>
    <dxf>
      <numFmt numFmtId="167" formatCode="#,##0\ &quot;€&quot;"/>
    </dxf>
    <dxf>
      <numFmt numFmtId="167" formatCode="#,##0\ &quot;€&quot;"/>
    </dxf>
    <dxf>
      <numFmt numFmtId="167" formatCode="#,##0\ &quot;€&quot;"/>
    </dxf>
    <dxf>
      <numFmt numFmtId="167" formatCode="#,##0\ &quot;€&quot;"/>
    </dxf>
    <dxf>
      <numFmt numFmtId="0" formatCode="General"/>
    </dxf>
    <dxf>
      <numFmt numFmtId="164" formatCode="_-* #,##0_-;\-* #,##0_-;_-* &quot;-&quot;??_-;_-@_-"/>
    </dxf>
    <dxf>
      <numFmt numFmtId="0" formatCode="General"/>
    </dxf>
    <dxf>
      <numFmt numFmtId="1" formatCode="0"/>
    </dxf>
    <dxf>
      <numFmt numFmtId="0" formatCode="General"/>
    </dxf>
    <dxf>
      <numFmt numFmtId="0" formatCode="General"/>
    </dxf>
    <dxf>
      <numFmt numFmtId="0" formatCode="General"/>
    </dxf>
    <dxf>
      <border outline="0">
        <bottom style="thin">
          <color theme="7" tint="0.39997558519241921"/>
        </bottom>
      </border>
    </dxf>
    <dxf>
      <font>
        <b/>
        <i val="0"/>
        <strike val="0"/>
        <condense val="0"/>
        <extend val="0"/>
        <outline val="0"/>
        <shadow val="0"/>
        <u val="none"/>
        <vertAlign val="baseline"/>
        <sz val="11"/>
        <color theme="0"/>
        <name val="Arial"/>
        <scheme val="minor"/>
      </font>
      <fill>
        <patternFill patternType="solid">
          <fgColor theme="7"/>
          <bgColor theme="7"/>
        </patternFill>
      </fill>
      <alignment horizontal="general" vertical="center" textRotation="0" wrapText="1" indent="0" justifyLastLine="0" shrinkToFit="0" readingOrder="0"/>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0" formatCode="General"/>
    </dxf>
    <dxf>
      <numFmt numFmtId="13" formatCode="0\ %"/>
    </dxf>
    <dxf>
      <numFmt numFmtId="167" formatCode="#,##0\ &quot;€&quot;"/>
    </dxf>
    <dxf>
      <numFmt numFmtId="167" formatCode="#,##0\ &quot;€&quot;"/>
    </dxf>
    <dxf>
      <numFmt numFmtId="167" formatCode="#,##0\ &quot;€&quot;"/>
    </dxf>
    <dxf>
      <numFmt numFmtId="167" formatCode="#,##0\ &quot;€&quot;"/>
    </dxf>
    <dxf>
      <numFmt numFmtId="167" formatCode="#,##0\ &quot;€&quot;"/>
    </dxf>
    <dxf>
      <numFmt numFmtId="167" formatCode="#,##0\ &quot;€&quot;"/>
    </dxf>
    <dxf>
      <numFmt numFmtId="0" formatCode="General"/>
    </dxf>
    <dxf>
      <numFmt numFmtId="0" formatCode="General"/>
    </dxf>
    <dxf>
      <numFmt numFmtId="0" formatCode="General"/>
    </dxf>
    <dxf>
      <numFmt numFmtId="1" formatCode="0"/>
    </dxf>
    <dxf>
      <numFmt numFmtId="0" formatCode="General"/>
    </dxf>
    <dxf>
      <numFmt numFmtId="0" formatCode="General"/>
    </dxf>
    <dxf>
      <numFmt numFmtId="0" formatCode="General"/>
    </dxf>
    <dxf>
      <numFmt numFmtId="0" formatCode="General"/>
    </dxf>
    <dxf>
      <border outline="0">
        <bottom style="thin">
          <color theme="7" tint="0.39997558519241921"/>
        </bottom>
      </border>
    </dxf>
    <dxf>
      <font>
        <b/>
        <i val="0"/>
        <strike val="0"/>
        <condense val="0"/>
        <extend val="0"/>
        <outline val="0"/>
        <shadow val="0"/>
        <u val="none"/>
        <vertAlign val="baseline"/>
        <sz val="11"/>
        <color theme="0"/>
        <name val="Arial"/>
        <scheme val="minor"/>
      </font>
      <fill>
        <patternFill patternType="solid">
          <fgColor theme="7"/>
          <bgColor theme="7"/>
        </patternFill>
      </fill>
      <alignment horizontal="general" vertical="center" textRotation="0" wrapText="1" indent="0" justifyLastLine="0" shrinkToFit="0" readingOrder="0"/>
    </dxf>
    <dxf>
      <numFmt numFmtId="164" formatCode="_-* #,##0_-;\-* #,##0_-;_-* &quot;-&quot;??_-;_-@_-"/>
    </dxf>
    <dxf>
      <numFmt numFmtId="164" formatCode="_-* #,##0_-;\-* #,##0_-;_-* &quot;-&quot;??_-;_-@_-"/>
    </dxf>
    <dxf>
      <numFmt numFmtId="164" formatCode="_-* #,##0_-;\-* #,##0_-;_-* &quot;-&quot;??_-;_-@_-"/>
    </dxf>
    <dxf>
      <numFmt numFmtId="164" formatCode="_-* #,##0_-;\-* #,##0_-;_-* &quot;-&quot;??_-;_-@_-"/>
    </dxf>
    <dxf>
      <numFmt numFmtId="0" formatCode="General"/>
    </dxf>
    <dxf>
      <numFmt numFmtId="13" formatCode="0\ %"/>
    </dxf>
    <dxf>
      <numFmt numFmtId="167" formatCode="#,##0\ &quot;€&quot;"/>
    </dxf>
    <dxf>
      <numFmt numFmtId="167" formatCode="#,##0\ &quot;€&quot;"/>
    </dxf>
    <dxf>
      <numFmt numFmtId="167" formatCode="#,##0\ &quot;€&quot;"/>
    </dxf>
    <dxf>
      <numFmt numFmtId="167" formatCode="#,##0\ &quot;€&quot;"/>
    </dxf>
    <dxf>
      <numFmt numFmtId="167" formatCode="#,##0\ &quot;€&quot;"/>
    </dxf>
    <dxf>
      <numFmt numFmtId="167" formatCode="#,##0\ &quot;€&quot;"/>
    </dxf>
    <dxf>
      <numFmt numFmtId="0" formatCode="General"/>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numFmt numFmtId="0" formatCode="General"/>
    </dxf>
    <dxf>
      <numFmt numFmtId="1" formatCode="0"/>
    </dxf>
    <dxf>
      <numFmt numFmtId="0" formatCode="General"/>
    </dxf>
    <dxf>
      <numFmt numFmtId="0" formatCode="General"/>
    </dxf>
    <dxf>
      <numFmt numFmtId="164" formatCode="_-* #,##0_-;\-* #,##0_-;_-* &quot;-&quot;??_-;_-@_-"/>
    </dxf>
    <dxf>
      <numFmt numFmtId="0" formatCode="General"/>
    </dxf>
    <dxf>
      <font>
        <b/>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alignment horizontal="center" vertical="bottom" textRotation="0"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19050</xdr:rowOff>
    </xdr:from>
    <xdr:to>
      <xdr:col>1</xdr:col>
      <xdr:colOff>2523955</xdr:colOff>
      <xdr:row>4</xdr:row>
      <xdr:rowOff>19050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200025"/>
          <a:ext cx="2523955" cy="5429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2:K16" totalsRowShown="0" headerRowDxfId="87" dataDxfId="86" dataCellStyle="Comma">
  <tableColumns count="10">
    <tableColumn id="1" xr3:uid="{00000000-0010-0000-0000-000001000000}" name="Project category"/>
    <tableColumn id="9" xr3:uid="{00000000-0010-0000-0000-000009000000}" name="Number of projects" dataDxfId="85" dataCellStyle="Comma"/>
    <tableColumn id="10" xr3:uid="{00000000-0010-0000-0000-00000A000000}" name="Outstanding amount_x000a_31 Dec 2022 (EUR)" dataDxfId="84" dataCellStyle="Comma"/>
    <tableColumn id="2" xr3:uid="{00000000-0010-0000-0000-000002000000}" name="Number of user and patient visits" dataDxfId="83" dataCellStyle="Comma"/>
    <tableColumn id="3" xr3:uid="{00000000-0010-0000-0000-000003000000}" name="Number of welfare service users reached" dataDxfId="82" dataCellStyle="Comma"/>
    <tableColumn id="4" xr3:uid="{00000000-0010-0000-0000-000004000000}" name="Number of residents" dataDxfId="81" dataCellStyle="Comma"/>
    <tableColumn id="5" xr3:uid="{00000000-0010-0000-0000-000005000000}" name="Number of apartments" dataDxfId="80" dataCellStyle="Comma"/>
    <tableColumn id="6" xr3:uid="{00000000-0010-0000-0000-000006000000}" name="Number of apartments for the most vulnerable population" dataDxfId="79" dataCellStyle="Comma"/>
    <tableColumn id="7" xr3:uid="{00000000-0010-0000-0000-000007000000}" name="Number of students, pupils and children" dataDxfId="78" dataCellStyle="Comma"/>
    <tableColumn id="8" xr3:uid="{00000000-0010-0000-0000-000008000000}" name="Average class size (pupils)" dataDxfId="77" dataCellStyle="Comma"/>
  </tableColumns>
  <tableStyleInfo name="TableStyleLight1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DA1B2A0-437F-463D-B134-A0F263469658}" name="Table13" displayName="Table13" ref="B28:K32" totalsRowShown="0" headerRowDxfId="76" dataDxfId="75" dataCellStyle="Comma">
  <tableColumns count="10">
    <tableColumn id="1" xr3:uid="{DF290102-99AA-43A7-9675-AE13C35C24F7}" name="Project category"/>
    <tableColumn id="9" xr3:uid="{AF17D030-9FE4-413F-81EF-E51C25A1C215}" name="Number of projects" dataDxfId="74" dataCellStyle="Comma"/>
    <tableColumn id="10" xr3:uid="{CC73BF11-328B-40F8-98AC-7941C2A0CBDE}" name="Outstanding amount_x000a_31 Dec 2021 (EUR)" dataDxfId="73" dataCellStyle="Comma"/>
    <tableColumn id="2" xr3:uid="{9AD93344-C605-438D-93BA-C32F076BB544}" name="Number of user and patient visits" dataDxfId="72" dataCellStyle="Comma"/>
    <tableColumn id="3" xr3:uid="{5438A2FD-626F-4F2F-AEE6-BF2BC39BBC65}" name="Number of welfare service users reached" dataDxfId="71" dataCellStyle="Comma"/>
    <tableColumn id="4" xr3:uid="{1299B760-DC1F-498D-AE92-22831070896A}" name="Number of residents" dataDxfId="70" dataCellStyle="Comma"/>
    <tableColumn id="5" xr3:uid="{64D4CA33-140F-473A-800E-D7D115621324}" name="Number of apartments" dataDxfId="69" dataCellStyle="Comma"/>
    <tableColumn id="6" xr3:uid="{6AD2C84C-0F7C-4099-B505-08D76F3F30CF}" name="Number of apartments for the most vulnerable population" dataDxfId="68" dataCellStyle="Comma"/>
    <tableColumn id="7" xr3:uid="{5A64F57A-A7B7-483D-9544-C9088F13AFEA}" name="Number of students, pupils and children" dataDxfId="67" dataCellStyle="Comma"/>
    <tableColumn id="8" xr3:uid="{35831682-A062-4987-ACB3-7DC831416E2A}" name="Average class size (pupils)" dataDxfId="66" dataCellStyle="Comma"/>
  </tableColumns>
  <tableStyleInfo name="TableStyleLight1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3:O20" totalsRowCount="1" headerRowDxfId="65">
  <tableColumns count="14">
    <tableColumn id="1" xr3:uid="{00000000-0010-0000-0100-000001000000}" name="Customer" totalsRowLabel="Total"/>
    <tableColumn id="2" xr3:uid="{00000000-0010-0000-0100-000002000000}" name="Project"/>
    <tableColumn id="13" xr3:uid="{4B99A669-EBAC-4CDC-A766-D5E7E31119A0}" name="Project type"/>
    <tableColumn id="14" xr3:uid="{B0318732-7B77-4D4F-ABD1-A3014C4B6E51}" name="Target group" dataDxfId="64"/>
    <tableColumn id="4" xr3:uid="{00000000-0010-0000-0100-000004000000}" name="Social goals" dataDxfId="63" totalsRowDxfId="62" dataCellStyle="Comma"/>
    <tableColumn id="16" xr3:uid="{45D9F95E-7F3A-4706-B24D-B30D4D039977}" name="Sustainable development goals" dataDxfId="61"/>
    <tableColumn id="5" xr3:uid="{00000000-0010-0000-0100-000005000000}" name="Year of approval" dataDxfId="60" totalsRowDxfId="59" dataCellStyle="Comma"/>
    <tableColumn id="6" xr3:uid="{00000000-0010-0000-0100-000006000000}" name="Estimated completion year" dataDxfId="58" totalsRowDxfId="57" dataCellStyle="Comma"/>
    <tableColumn id="7" xr3:uid="{00000000-0010-0000-0100-000007000000}" name="Outstanding amount_x000a_31 Dec 2022 (EUR)" totalsRowFunction="custom" dataDxfId="56" totalsRowDxfId="55" dataCellStyle="Comma">
      <totalsRowFormula>SUM(Table3[Outstanding amount
31 Dec 2022 (EUR)])</totalsRowFormula>
    </tableColumn>
    <tableColumn id="8" xr3:uid="{00000000-0010-0000-0100-000008000000}" name="Unwithdrawn credit commitment_x000a_31 Dec 2022 (EUR)" totalsRowFunction="custom" dataDxfId="54" totalsRowDxfId="53" dataCellStyle="Comma">
      <totalsRowFormula>SUM(Table3[Unwithdrawn credit commitment
31 Dec 2022 (EUR)])</totalsRowFormula>
    </tableColumn>
    <tableColumn id="9" xr3:uid="{00000000-0010-0000-0100-000009000000}" name="Total committed finance_x000a_31 Dec 2022 (EUR)" totalsRowFunction="custom" dataDxfId="52" totalsRowDxfId="51" dataCellStyle="Comma">
      <totalsRowFormula>SUM(Table3[Total committed finance
31 Dec 2022 (EUR)])</totalsRowFormula>
    </tableColumn>
    <tableColumn id="10" xr3:uid="{00000000-0010-0000-0100-00000A000000}" name="Munifin's estimated share of finance_x000a_31 Dec 2022" dataDxfId="50" totalsRowDxfId="49" dataCellStyle="Percent"/>
    <tableColumn id="11" xr3:uid="{00000000-0010-0000-0100-00000B000000}" name="Number of visitors and patient visits " totalsRowFunction="custom" dataDxfId="48" totalsRowDxfId="47" dataCellStyle="Comma">
      <totalsRowFormula>SUM(Table3[[Number of visitors and patient visits ]])</totalsRowFormula>
    </tableColumn>
    <tableColumn id="12" xr3:uid="{00000000-0010-0000-0100-00000C000000}" name="Number of welfare service users reached" totalsRowFunction="custom" dataDxfId="46" totalsRowDxfId="45" dataCellStyle="Comma">
      <totalsRowFormula>SUM(Table3[Number of welfare service users reached])</totalsRowFormula>
    </tableColumn>
  </tableColumns>
  <tableStyleInfo name="TableStyleLight1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B3:P71" totalsRowCount="1" headerRowDxfId="44" headerRowBorderDxfId="43">
  <tableColumns count="15">
    <tableColumn id="1" xr3:uid="{00000000-0010-0000-0200-000001000000}" name="Customer" totalsRowLabel="Total"/>
    <tableColumn id="2" xr3:uid="{00000000-0010-0000-0200-000002000000}" name="Project"/>
    <tableColumn id="17" xr3:uid="{106DA3B8-F04D-4640-9543-4EC78AC76826}" name="Project type" dataDxfId="42"/>
    <tableColumn id="3" xr3:uid="{00000000-0010-0000-0200-000003000000}" name="Target group" dataDxfId="41"/>
    <tableColumn id="13" xr3:uid="{B9EBDD37-BF8C-4B8B-A855-541AA2444AE0}" name="Social goals" dataDxfId="40"/>
    <tableColumn id="18" xr3:uid="{47555A75-A3AC-4AC2-BBEA-89D73448B420}" name="Sustainable development goals" dataDxfId="39"/>
    <tableColumn id="5" xr3:uid="{00000000-0010-0000-0200-000005000000}" name="Year of approval" dataDxfId="38" totalsRowDxfId="37" dataCellStyle="Comma"/>
    <tableColumn id="6" xr3:uid="{00000000-0010-0000-0200-000006000000}" name="Estimated completion year" dataDxfId="36" totalsRowDxfId="35" dataCellStyle="Comma"/>
    <tableColumn id="7" xr3:uid="{00000000-0010-0000-0200-000007000000}" name="Outstanding amount_x000a_31 Dec 2022 (EUR)" totalsRowFunction="custom" dataDxfId="34" totalsRowDxfId="33" dataCellStyle="Comma">
      <totalsRowFormula>SUM(Table4[Outstanding amount
31 Dec 2022 (EUR)])</totalsRowFormula>
    </tableColumn>
    <tableColumn id="8" xr3:uid="{00000000-0010-0000-0200-000008000000}" name="Unwithdrawn credit commitment_x000a_31 Dec 2022 (EUR)" totalsRowFunction="custom" dataDxfId="32" totalsRowDxfId="31" dataCellStyle="Comma">
      <totalsRowFormula>SUM(Table4[Unwithdrawn credit commitment
31 Dec 2022 (EUR)])</totalsRowFormula>
    </tableColumn>
    <tableColumn id="9" xr3:uid="{00000000-0010-0000-0200-000009000000}" name="Total committed finance_x000a_31 Dec 2022 (EUR)" totalsRowFunction="custom" dataDxfId="30" totalsRowDxfId="29" dataCellStyle="Comma">
      <totalsRowFormula>SUM(Table4[Total committed finance
31 Dec 2022 (EUR)])</totalsRowFormula>
    </tableColumn>
    <tableColumn id="10" xr3:uid="{00000000-0010-0000-0200-00000A000000}" name="Munifin's estimated share of finance_x000a_31 Dec 2022" dataDxfId="28" totalsRowDxfId="27" dataCellStyle="Percent"/>
    <tableColumn id="11" xr3:uid="{00000000-0010-0000-0200-00000B000000}" name="Number of residents" totalsRowFunction="custom" dataDxfId="26" totalsRowDxfId="25" dataCellStyle="Comma">
      <totalsRowFormula>SUM(Table4[Number of residents])</totalsRowFormula>
    </tableColumn>
    <tableColumn id="12" xr3:uid="{00000000-0010-0000-0200-00000C000000}" name="Number of apartments" totalsRowFunction="custom" dataDxfId="24" totalsRowDxfId="23" dataCellStyle="Comma">
      <totalsRowFormula>SUM(Table4[Number of apartments])</totalsRowFormula>
    </tableColumn>
    <tableColumn id="14" xr3:uid="{76F9D9DC-8E01-4952-A215-46C481D54DE9}" name="Number of apartments for the most vulnerable population" totalsRowFunction="custom" dataDxfId="22" totalsRowDxfId="21">
      <totalsRowFormula>SUM(Table4[Number of apartments for the most vulnerable population])</totalsRowFormula>
    </tableColumn>
  </tableColumns>
  <tableStyleInfo name="TableStyleLight1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6" displayName="Table6" ref="B3:O7" totalsRowCount="1" headerRowDxfId="20" headerRowBorderDxfId="19">
  <tableColumns count="14">
    <tableColumn id="1" xr3:uid="{00000000-0010-0000-0300-000001000000}" name="Customer" totalsRowLabel="Total"/>
    <tableColumn id="2" xr3:uid="{00000000-0010-0000-0300-000002000000}" name="Project"/>
    <tableColumn id="15" xr3:uid="{2EEE28D7-0460-4619-835E-562EBE671B0A}" name="Project type"/>
    <tableColumn id="3" xr3:uid="{00000000-0010-0000-0300-000003000000}" name="Target group" dataDxfId="18"/>
    <tableColumn id="13" xr3:uid="{E21C2575-646A-4AB0-865E-A26F9B81BAAA}" name="Social goals" dataDxfId="17"/>
    <tableColumn id="16" xr3:uid="{7D899887-A6B3-41A1-BB0D-D9CD4A4CF2FE}" name="Sustainable development goals" dataDxfId="16"/>
    <tableColumn id="5" xr3:uid="{00000000-0010-0000-0300-000005000000}" name="Year of approval" dataDxfId="15" totalsRowDxfId="14" dataCellStyle="Comma"/>
    <tableColumn id="6" xr3:uid="{00000000-0010-0000-0300-000006000000}" name="Estimated completion year" dataDxfId="13" totalsRowDxfId="12" dataCellStyle="Comma"/>
    <tableColumn id="7" xr3:uid="{00000000-0010-0000-0300-000007000000}" name="Outstanding amount_x000a_31 Dec 2022 (EUR)" totalsRowFunction="custom" dataDxfId="11" totalsRowDxfId="10" dataCellStyle="Comma">
      <totalsRowFormula>SUM(Table6[Outstanding amount
31 Dec 2022 (EUR)])</totalsRowFormula>
    </tableColumn>
    <tableColumn id="8" xr3:uid="{00000000-0010-0000-0300-000008000000}" name="Unwithdrawn credit commitment_x000a_31 Dec 2022 (EUR)" totalsRowFunction="custom" dataDxfId="9" totalsRowDxfId="8" dataCellStyle="Comma">
      <totalsRowFormula>SUM(Table6[Unwithdrawn credit commitment
31 Dec 2022 (EUR)])</totalsRowFormula>
    </tableColumn>
    <tableColumn id="9" xr3:uid="{00000000-0010-0000-0300-000009000000}" name="Total committed finance_x000a_31 Dec 2022 (EUR)" totalsRowFunction="custom" dataDxfId="7" totalsRowDxfId="6" dataCellStyle="Comma">
      <totalsRowFormula>SUM(Table6[Total committed finance
31 Dec 2022 (EUR)])</totalsRowFormula>
    </tableColumn>
    <tableColumn id="10" xr3:uid="{00000000-0010-0000-0300-00000A000000}" name="Munifin's estimated share of finance_x000a_31 Dec 2022" dataDxfId="5" totalsRowDxfId="4" dataCellStyle="Comma"/>
    <tableColumn id="11" xr3:uid="{00000000-0010-0000-0300-00000B000000}" name="Number of students, pupils and children reached" totalsRowFunction="custom" dataDxfId="3" totalsRowDxfId="2" dataCellStyle="Comma">
      <totalsRowFormula>SUM(Table6[Number of students, pupils and children reached])</totalsRowFormula>
    </tableColumn>
    <tableColumn id="12" xr3:uid="{00000000-0010-0000-0300-00000C000000}" name="Average class size _x000a_(pupils)" dataDxfId="1" totalsRowDxfId="0" dataCellStyle="Comma"/>
  </tableColumns>
  <tableStyleInfo name="TableStyleLight12" showFirstColumn="0" showLastColumn="0" showRowStripes="1" showColumnStripes="0"/>
</table>
</file>

<file path=xl/theme/theme1.xml><?xml version="1.0" encoding="utf-8"?>
<a:theme xmlns:a="http://schemas.openxmlformats.org/drawingml/2006/main" name="Kuntarahoitus">
  <a:themeElements>
    <a:clrScheme name="Kuntarahoitus">
      <a:dk1>
        <a:srgbClr val="000000"/>
      </a:dk1>
      <a:lt1>
        <a:srgbClr val="FFFFFF"/>
      </a:lt1>
      <a:dk2>
        <a:srgbClr val="00584D"/>
      </a:dk2>
      <a:lt2>
        <a:srgbClr val="00AF43"/>
      </a:lt2>
      <a:accent1>
        <a:srgbClr val="00AF43"/>
      </a:accent1>
      <a:accent2>
        <a:srgbClr val="00584D"/>
      </a:accent2>
      <a:accent3>
        <a:srgbClr val="FF647E"/>
      </a:accent3>
      <a:accent4>
        <a:srgbClr val="6258B1"/>
      </a:accent4>
      <a:accent5>
        <a:srgbClr val="FF8140"/>
      </a:accent5>
      <a:accent6>
        <a:srgbClr val="00A1E0"/>
      </a:accent6>
      <a:hlink>
        <a:srgbClr val="00513B"/>
      </a:hlink>
      <a:folHlink>
        <a:srgbClr val="00B05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lnDef>
      <a:spPr>
        <a:ln w="6350"/>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spAutoFit/>
      </a:bodyPr>
      <a:lstStyle>
        <a:defPPr algn="l">
          <a:buClrTx/>
          <a:defRPr sz="1600" dirty="0" err="1" smtClean="0">
            <a:solidFill>
              <a:srgbClr val="000000"/>
            </a:solidFill>
          </a:defRPr>
        </a:defPPr>
      </a:lstStyle>
    </a:txDef>
  </a:objectDefaults>
  <a:extraClrSchemeLst/>
  <a:extLst>
    <a:ext uri="{05A4C25C-085E-4340-85A3-A5531E510DB2}">
      <thm15:themeFamily xmlns:thm15="http://schemas.microsoft.com/office/thememl/2012/main" name="Kuntarahoitus" id="{4995A591-8B49-42EF-8B1D-7A3BB237DD60}" vid="{9AFF7853-0E8F-418B-874F-1AE2D992C142}"/>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B1:K51"/>
  <sheetViews>
    <sheetView showGridLines="0" tabSelected="1" zoomScale="85" zoomScaleNormal="85" zoomScalePageLayoutView="80" workbookViewId="0">
      <selection activeCell="G24" sqref="G24"/>
    </sheetView>
  </sheetViews>
  <sheetFormatPr defaultRowHeight="14.25" x14ac:dyDescent="0.2"/>
  <cols>
    <col min="1" max="1" width="5.625" customWidth="1"/>
    <col min="2" max="2" width="36.25" customWidth="1"/>
    <col min="3" max="3" width="15.5" customWidth="1"/>
    <col min="4" max="4" width="19.5" customWidth="1"/>
    <col min="5" max="5" width="16.25" customWidth="1"/>
    <col min="6" max="6" width="23.5" customWidth="1"/>
    <col min="7" max="7" width="14.375" customWidth="1"/>
    <col min="8" max="8" width="15.5" customWidth="1"/>
    <col min="9" max="9" width="18.125" customWidth="1"/>
    <col min="10" max="10" width="16.125" customWidth="1"/>
    <col min="11" max="11" width="12.375" customWidth="1"/>
  </cols>
  <sheetData>
    <row r="1" spans="2:11" ht="20.25" customHeight="1" x14ac:dyDescent="0.2"/>
    <row r="7" spans="2:11" ht="15" x14ac:dyDescent="0.25">
      <c r="B7" s="29" t="s">
        <v>111</v>
      </c>
    </row>
    <row r="8" spans="2:11" x14ac:dyDescent="0.2">
      <c r="B8" s="30" t="s">
        <v>113</v>
      </c>
    </row>
    <row r="9" spans="2:11" x14ac:dyDescent="0.2">
      <c r="B9" s="2"/>
    </row>
    <row r="10" spans="2:11" x14ac:dyDescent="0.2">
      <c r="B10" s="2"/>
    </row>
    <row r="11" spans="2:11" ht="15" x14ac:dyDescent="0.25">
      <c r="B11" s="1" t="s">
        <v>0</v>
      </c>
    </row>
    <row r="12" spans="2:11" ht="65.25" customHeight="1" x14ac:dyDescent="0.2">
      <c r="B12" s="18" t="s">
        <v>1</v>
      </c>
      <c r="C12" s="18" t="s">
        <v>2</v>
      </c>
      <c r="D12" s="31" t="s">
        <v>114</v>
      </c>
      <c r="E12" s="18" t="s">
        <v>110</v>
      </c>
      <c r="F12" s="18" t="s">
        <v>3</v>
      </c>
      <c r="G12" s="18" t="s">
        <v>4</v>
      </c>
      <c r="H12" s="18" t="s">
        <v>5</v>
      </c>
      <c r="I12" s="18" t="s">
        <v>6</v>
      </c>
      <c r="J12" s="18" t="s">
        <v>7</v>
      </c>
      <c r="K12" s="18" t="s">
        <v>115</v>
      </c>
    </row>
    <row r="13" spans="2:11" ht="15" x14ac:dyDescent="0.25">
      <c r="B13" s="1" t="s">
        <v>8</v>
      </c>
      <c r="C13" s="4">
        <v>16</v>
      </c>
      <c r="D13" s="4">
        <v>1385818159.8600001</v>
      </c>
      <c r="E13" s="4">
        <v>2894410.7913524662</v>
      </c>
      <c r="F13" s="4">
        <v>6100625</v>
      </c>
      <c r="G13" s="4"/>
      <c r="H13" s="4"/>
      <c r="I13" s="4"/>
      <c r="J13" s="4"/>
      <c r="K13" s="4"/>
    </row>
    <row r="14" spans="2:11" ht="15" x14ac:dyDescent="0.25">
      <c r="B14" s="1" t="s">
        <v>9</v>
      </c>
      <c r="C14" s="4">
        <v>67</v>
      </c>
      <c r="D14" s="4">
        <v>316737923.39999998</v>
      </c>
      <c r="E14" s="4"/>
      <c r="F14" s="4"/>
      <c r="G14" s="4">
        <v>3467.7922814861631</v>
      </c>
      <c r="H14" s="4">
        <v>3293.425000575568</v>
      </c>
      <c r="I14" s="4">
        <v>3070.1241819446304</v>
      </c>
      <c r="J14" s="4"/>
      <c r="K14" s="4"/>
    </row>
    <row r="15" spans="2:11" ht="15" x14ac:dyDescent="0.25">
      <c r="B15" s="1" t="s">
        <v>10</v>
      </c>
      <c r="C15" s="4">
        <v>3</v>
      </c>
      <c r="D15" s="4">
        <v>31010492.039999999</v>
      </c>
      <c r="E15" s="4"/>
      <c r="F15" s="4"/>
      <c r="G15" s="4"/>
      <c r="H15" s="4"/>
      <c r="I15" s="4"/>
      <c r="J15" s="4">
        <v>1029.13789671788</v>
      </c>
      <c r="K15" s="4">
        <v>17.5</v>
      </c>
    </row>
    <row r="16" spans="2:11" ht="15" x14ac:dyDescent="0.25">
      <c r="B16" s="9" t="s">
        <v>11</v>
      </c>
      <c r="C16" s="10">
        <v>86</v>
      </c>
      <c r="D16" s="10">
        <v>1733566575.3000002</v>
      </c>
      <c r="E16" s="10">
        <v>2894410.7913524662</v>
      </c>
      <c r="F16" s="10">
        <v>6100625</v>
      </c>
      <c r="G16" s="10">
        <v>3467.7922814861631</v>
      </c>
      <c r="H16" s="10">
        <v>3293.425000575568</v>
      </c>
      <c r="I16" s="10">
        <v>3070.1241819446304</v>
      </c>
      <c r="J16" s="10">
        <v>1029.13789671788</v>
      </c>
      <c r="K16" s="10">
        <v>17.5</v>
      </c>
    </row>
    <row r="17" spans="2:11" x14ac:dyDescent="0.2">
      <c r="B17" s="5"/>
      <c r="C17" s="5"/>
      <c r="D17" s="5"/>
      <c r="E17" s="5"/>
      <c r="F17" s="5"/>
      <c r="G17" s="5"/>
      <c r="H17" s="5"/>
      <c r="I17" s="5"/>
    </row>
    <row r="18" spans="2:11" x14ac:dyDescent="0.2">
      <c r="B18" s="5"/>
      <c r="C18" s="5"/>
      <c r="D18" s="5"/>
      <c r="E18" s="5"/>
      <c r="F18" s="5"/>
      <c r="G18" s="5"/>
      <c r="H18" s="5"/>
      <c r="I18" s="5"/>
    </row>
    <row r="19" spans="2:11" ht="15" x14ac:dyDescent="0.25">
      <c r="B19" s="1" t="s">
        <v>12</v>
      </c>
      <c r="C19" s="5"/>
      <c r="D19" s="5"/>
      <c r="E19" s="5"/>
      <c r="F19" s="5"/>
      <c r="G19" s="5"/>
      <c r="H19" s="5"/>
      <c r="I19" s="5"/>
    </row>
    <row r="20" spans="2:11" ht="15" x14ac:dyDescent="0.25">
      <c r="B20" s="1" t="s">
        <v>116</v>
      </c>
      <c r="C20" s="5"/>
      <c r="D20" s="5"/>
      <c r="E20" s="5"/>
      <c r="F20" s="5"/>
      <c r="G20" s="5"/>
      <c r="H20" s="5"/>
      <c r="I20" s="5"/>
    </row>
    <row r="21" spans="2:11" ht="15" x14ac:dyDescent="0.25">
      <c r="B21" s="1" t="s">
        <v>13</v>
      </c>
      <c r="C21" s="5"/>
      <c r="D21" s="5"/>
      <c r="E21" s="5"/>
      <c r="F21" s="5"/>
      <c r="G21" s="5"/>
      <c r="H21" s="5"/>
      <c r="I21" s="5"/>
    </row>
    <row r="22" spans="2:11" x14ac:dyDescent="0.2">
      <c r="B22" s="5"/>
      <c r="C22" s="5"/>
      <c r="D22" s="5"/>
      <c r="E22" s="5"/>
      <c r="F22" s="5"/>
      <c r="G22" s="5"/>
      <c r="H22" s="5"/>
      <c r="I22" s="5"/>
    </row>
    <row r="23" spans="2:11" ht="30" x14ac:dyDescent="0.2">
      <c r="B23" s="20" t="s">
        <v>14</v>
      </c>
      <c r="C23" s="33" t="s">
        <v>15</v>
      </c>
      <c r="D23" s="33" t="s">
        <v>16</v>
      </c>
      <c r="E23" s="33" t="s">
        <v>17</v>
      </c>
      <c r="F23" s="33" t="s">
        <v>18</v>
      </c>
      <c r="G23" s="20" t="s">
        <v>19</v>
      </c>
      <c r="H23" s="5"/>
      <c r="I23" s="5"/>
    </row>
    <row r="24" spans="2:11" x14ac:dyDescent="0.2">
      <c r="B24" s="21" t="s">
        <v>20</v>
      </c>
      <c r="C24" s="34">
        <v>1100000000</v>
      </c>
      <c r="D24" s="35" t="s">
        <v>21</v>
      </c>
      <c r="E24" s="36" t="s">
        <v>217</v>
      </c>
      <c r="F24" s="37">
        <f>C24/D16</f>
        <v>0.63453000056236142</v>
      </c>
      <c r="G24" s="25"/>
      <c r="H24" s="3"/>
      <c r="I24" s="3"/>
      <c r="J24" s="3"/>
      <c r="K24" s="3"/>
    </row>
    <row r="25" spans="2:11" x14ac:dyDescent="0.2">
      <c r="C25" s="3"/>
      <c r="D25" s="3"/>
      <c r="E25" s="3"/>
      <c r="F25" s="3"/>
      <c r="G25" s="3"/>
      <c r="H25" s="3"/>
      <c r="I25" s="3"/>
      <c r="J25" s="3"/>
      <c r="K25" s="3"/>
    </row>
    <row r="26" spans="2:11" x14ac:dyDescent="0.2">
      <c r="C26" s="3"/>
      <c r="D26" s="3"/>
      <c r="E26" s="3"/>
      <c r="F26" s="3"/>
      <c r="G26" s="3"/>
      <c r="H26" s="3"/>
      <c r="I26" s="3"/>
      <c r="J26" s="3"/>
      <c r="K26" s="3"/>
    </row>
    <row r="27" spans="2:11" ht="15" x14ac:dyDescent="0.25">
      <c r="B27" s="1" t="s">
        <v>22</v>
      </c>
      <c r="C27" s="3"/>
      <c r="D27" s="3"/>
      <c r="E27" s="22"/>
      <c r="F27" s="3"/>
      <c r="G27" s="3"/>
      <c r="H27" s="3"/>
      <c r="I27" s="3"/>
      <c r="J27" s="3"/>
      <c r="K27" s="3"/>
    </row>
    <row r="28" spans="2:11" ht="57" x14ac:dyDescent="0.2">
      <c r="B28" s="18" t="s">
        <v>1</v>
      </c>
      <c r="C28" s="18" t="s">
        <v>2</v>
      </c>
      <c r="D28" s="31" t="s">
        <v>109</v>
      </c>
      <c r="E28" s="18" t="s">
        <v>110</v>
      </c>
      <c r="F28" s="18" t="s">
        <v>3</v>
      </c>
      <c r="G28" s="18" t="s">
        <v>4</v>
      </c>
      <c r="H28" s="18" t="s">
        <v>5</v>
      </c>
      <c r="I28" s="18" t="s">
        <v>6</v>
      </c>
      <c r="J28" s="18" t="s">
        <v>7</v>
      </c>
      <c r="K28" s="18" t="s">
        <v>115</v>
      </c>
    </row>
    <row r="29" spans="2:11" ht="15" x14ac:dyDescent="0.25">
      <c r="B29" s="1" t="s">
        <v>8</v>
      </c>
      <c r="C29" s="41"/>
      <c r="D29" s="41"/>
      <c r="E29" s="4">
        <f t="shared" ref="E29:J29" si="0">$F$24*MIN($C$24/$F$24/$D$16,1)*E13*$G$24/$C$24</f>
        <v>0</v>
      </c>
      <c r="F29" s="4">
        <f t="shared" si="0"/>
        <v>0</v>
      </c>
      <c r="G29" s="4">
        <f t="shared" si="0"/>
        <v>0</v>
      </c>
      <c r="H29" s="4">
        <f t="shared" si="0"/>
        <v>0</v>
      </c>
      <c r="I29" s="4">
        <f t="shared" si="0"/>
        <v>0</v>
      </c>
      <c r="J29" s="4">
        <f t="shared" si="0"/>
        <v>0</v>
      </c>
      <c r="K29" s="23">
        <v>0</v>
      </c>
    </row>
    <row r="30" spans="2:11" ht="15" x14ac:dyDescent="0.25">
      <c r="B30" s="1" t="s">
        <v>9</v>
      </c>
      <c r="C30" s="41"/>
      <c r="D30" s="41"/>
      <c r="E30" s="4">
        <f t="shared" ref="E30:J31" si="1">$F$24*MIN($C$24/$F$24/$D$16,1)*E14*$G$24/$C$24</f>
        <v>0</v>
      </c>
      <c r="F30" s="4">
        <f t="shared" si="1"/>
        <v>0</v>
      </c>
      <c r="G30" s="4">
        <f t="shared" si="1"/>
        <v>0</v>
      </c>
      <c r="H30" s="4">
        <f t="shared" si="1"/>
        <v>0</v>
      </c>
      <c r="I30" s="4">
        <f t="shared" si="1"/>
        <v>0</v>
      </c>
      <c r="J30" s="4">
        <f t="shared" si="1"/>
        <v>0</v>
      </c>
      <c r="K30" s="23">
        <v>0</v>
      </c>
    </row>
    <row r="31" spans="2:11" ht="15" x14ac:dyDescent="0.25">
      <c r="B31" s="1" t="s">
        <v>10</v>
      </c>
      <c r="C31" s="41"/>
      <c r="D31" s="41"/>
      <c r="E31" s="4">
        <f t="shared" si="1"/>
        <v>0</v>
      </c>
      <c r="F31" s="4">
        <f t="shared" si="1"/>
        <v>0</v>
      </c>
      <c r="G31" s="4">
        <f t="shared" si="1"/>
        <v>0</v>
      </c>
      <c r="H31" s="4">
        <f t="shared" si="1"/>
        <v>0</v>
      </c>
      <c r="I31" s="4">
        <f t="shared" si="1"/>
        <v>0</v>
      </c>
      <c r="J31" s="4">
        <f t="shared" si="1"/>
        <v>0</v>
      </c>
      <c r="K31" s="42" t="s">
        <v>23</v>
      </c>
    </row>
    <row r="32" spans="2:11" ht="15" x14ac:dyDescent="0.25">
      <c r="B32" s="9" t="s">
        <v>11</v>
      </c>
      <c r="C32" s="10"/>
      <c r="D32" s="10"/>
      <c r="E32" s="10">
        <f>SUM(E29:E31)</f>
        <v>0</v>
      </c>
      <c r="F32" s="10">
        <f t="shared" ref="F32:J32" si="2">SUM(F29:F31)</f>
        <v>0</v>
      </c>
      <c r="G32" s="10">
        <f t="shared" si="2"/>
        <v>0</v>
      </c>
      <c r="H32" s="10">
        <f t="shared" si="2"/>
        <v>0</v>
      </c>
      <c r="I32" s="10">
        <f t="shared" si="2"/>
        <v>0</v>
      </c>
      <c r="J32" s="10">
        <f t="shared" si="2"/>
        <v>0</v>
      </c>
      <c r="K32" s="24" t="s">
        <v>23</v>
      </c>
    </row>
    <row r="34" spans="2:9" x14ac:dyDescent="0.2">
      <c r="E34" s="3"/>
    </row>
    <row r="36" spans="2:9" x14ac:dyDescent="0.2">
      <c r="B36" s="7" t="s">
        <v>24</v>
      </c>
      <c r="C36" s="8"/>
      <c r="D36" s="8"/>
      <c r="E36" s="8"/>
      <c r="F36" s="8"/>
      <c r="G36" s="8"/>
      <c r="H36" s="8"/>
      <c r="I36" s="8"/>
    </row>
    <row r="37" spans="2:9" ht="11.25" customHeight="1" x14ac:dyDescent="0.2">
      <c r="B37" s="43" t="s">
        <v>112</v>
      </c>
      <c r="C37" s="43"/>
      <c r="D37" s="43"/>
      <c r="E37" s="43"/>
      <c r="F37" s="43"/>
      <c r="G37" s="43"/>
      <c r="H37" s="43"/>
      <c r="I37" s="43"/>
    </row>
    <row r="38" spans="2:9" ht="11.25" customHeight="1" x14ac:dyDescent="0.2">
      <c r="B38" s="43"/>
      <c r="C38" s="43"/>
      <c r="D38" s="43"/>
      <c r="E38" s="43"/>
      <c r="F38" s="43"/>
      <c r="G38" s="43"/>
      <c r="H38" s="43"/>
      <c r="I38" s="43"/>
    </row>
    <row r="39" spans="2:9" ht="11.25" customHeight="1" x14ac:dyDescent="0.2">
      <c r="B39" s="43"/>
      <c r="C39" s="43"/>
      <c r="D39" s="43"/>
      <c r="E39" s="43"/>
      <c r="F39" s="43"/>
      <c r="G39" s="43"/>
      <c r="H39" s="43"/>
      <c r="I39" s="43"/>
    </row>
    <row r="40" spans="2:9" ht="11.25" customHeight="1" x14ac:dyDescent="0.2">
      <c r="B40" s="43"/>
      <c r="C40" s="43"/>
      <c r="D40" s="43"/>
      <c r="E40" s="43"/>
      <c r="F40" s="43"/>
      <c r="G40" s="43"/>
      <c r="H40" s="43"/>
      <c r="I40" s="43"/>
    </row>
    <row r="41" spans="2:9" ht="11.25" customHeight="1" x14ac:dyDescent="0.2">
      <c r="B41" s="43"/>
      <c r="C41" s="43"/>
      <c r="D41" s="43"/>
      <c r="E41" s="43"/>
      <c r="F41" s="43"/>
      <c r="G41" s="43"/>
      <c r="H41" s="43"/>
      <c r="I41" s="43"/>
    </row>
    <row r="42" spans="2:9" ht="11.25" customHeight="1" x14ac:dyDescent="0.2">
      <c r="B42" s="43"/>
      <c r="C42" s="43"/>
      <c r="D42" s="43"/>
      <c r="E42" s="43"/>
      <c r="F42" s="43"/>
      <c r="G42" s="43"/>
      <c r="H42" s="43"/>
      <c r="I42" s="43"/>
    </row>
    <row r="43" spans="2:9" x14ac:dyDescent="0.2">
      <c r="B43" s="43"/>
      <c r="C43" s="43"/>
      <c r="D43" s="43"/>
      <c r="E43" s="43"/>
      <c r="F43" s="43"/>
      <c r="G43" s="43"/>
      <c r="H43" s="43"/>
      <c r="I43" s="43"/>
    </row>
    <row r="44" spans="2:9" x14ac:dyDescent="0.2">
      <c r="B44" s="43"/>
      <c r="C44" s="43"/>
      <c r="D44" s="43"/>
      <c r="E44" s="43"/>
      <c r="F44" s="43"/>
      <c r="G44" s="43"/>
      <c r="H44" s="43"/>
      <c r="I44" s="43"/>
    </row>
    <row r="45" spans="2:9" x14ac:dyDescent="0.2">
      <c r="B45" s="43"/>
      <c r="C45" s="43"/>
      <c r="D45" s="43"/>
      <c r="E45" s="43"/>
      <c r="F45" s="43"/>
      <c r="G45" s="43"/>
      <c r="H45" s="43"/>
      <c r="I45" s="43"/>
    </row>
    <row r="51" ht="46.5" customHeight="1" x14ac:dyDescent="0.2"/>
  </sheetData>
  <sheetProtection algorithmName="SHA-512" hashValue="lN3ohF8d6mJIafKC+HmDFbfUZkDmBlHxc0NbGRXUGBC1GVsMiyRPM/Arzw+Pv1l8cccZVZwQVvoAt+RPIQxVVA==" saltValue="2vpfmXmsDGl2kV772E+FxQ==" spinCount="100000" sheet="1" objects="1" scenarios="1"/>
  <mergeCells count="1">
    <mergeCell ref="B37:I45"/>
  </mergeCells>
  <dataValidations count="1">
    <dataValidation type="decimal" allowBlank="1" showInputMessage="1" showErrorMessage="1" errorTitle="Invalid amount" error="Insert a value between zero and the total outstanding amount." sqref="G24" xr:uid="{CA15AFA8-8521-4959-80B5-2A027810C022}">
      <formula1>0</formula1>
      <formula2>C24</formula2>
    </dataValidation>
  </dataValidations>
  <pageMargins left="0.7" right="0.7" top="0.75" bottom="0.75" header="0.3" footer="0.3"/>
  <pageSetup paperSize="9" scale="29" orientation="portrait" r:id="rId1"/>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B1:AQ23"/>
  <sheetViews>
    <sheetView showGridLines="0" zoomScale="80" zoomScaleNormal="80" workbookViewId="0">
      <pane ySplit="3" topLeftCell="A4" activePane="bottomLeft" state="frozen"/>
      <selection pane="bottomLeft"/>
    </sheetView>
  </sheetViews>
  <sheetFormatPr defaultRowHeight="14.25" x14ac:dyDescent="0.2"/>
  <cols>
    <col min="1" max="1" width="4.125" customWidth="1"/>
    <col min="2" max="2" width="62.625" customWidth="1"/>
    <col min="3" max="3" width="53.625" customWidth="1"/>
    <col min="4" max="4" width="27.625" customWidth="1"/>
    <col min="5" max="5" width="43.625" customWidth="1"/>
    <col min="6" max="6" width="36.625" customWidth="1"/>
    <col min="7" max="9" width="20.625" customWidth="1"/>
    <col min="10" max="15" width="25.625" customWidth="1"/>
    <col min="17" max="17" width="13.125" bestFit="1" customWidth="1"/>
  </cols>
  <sheetData>
    <row r="1" spans="2:43" ht="23.1" customHeight="1" x14ac:dyDescent="0.2"/>
    <row r="2" spans="2:43" ht="23.1" customHeight="1" x14ac:dyDescent="0.35">
      <c r="B2" s="14" t="s">
        <v>8</v>
      </c>
      <c r="C2" s="14"/>
      <c r="D2" s="14"/>
      <c r="E2" s="14"/>
      <c r="F2" s="14"/>
      <c r="G2" s="14"/>
      <c r="H2" s="14"/>
      <c r="I2" s="14"/>
      <c r="J2" s="14"/>
      <c r="K2" s="14"/>
    </row>
    <row r="3" spans="2:43" ht="63" customHeight="1" x14ac:dyDescent="0.2">
      <c r="B3" s="19" t="s">
        <v>25</v>
      </c>
      <c r="C3" s="19" t="s">
        <v>26</v>
      </c>
      <c r="D3" s="19" t="s">
        <v>132</v>
      </c>
      <c r="E3" s="19" t="s">
        <v>27</v>
      </c>
      <c r="F3" s="19" t="s">
        <v>28</v>
      </c>
      <c r="G3" s="19" t="s">
        <v>209</v>
      </c>
      <c r="H3" s="19" t="s">
        <v>29</v>
      </c>
      <c r="I3" s="19" t="s">
        <v>30</v>
      </c>
      <c r="J3" s="19" t="s">
        <v>114</v>
      </c>
      <c r="K3" s="19" t="s">
        <v>117</v>
      </c>
      <c r="L3" s="19" t="s">
        <v>118</v>
      </c>
      <c r="M3" s="19" t="s">
        <v>119</v>
      </c>
      <c r="N3" s="19" t="s">
        <v>108</v>
      </c>
      <c r="O3" s="19" t="s">
        <v>3</v>
      </c>
    </row>
    <row r="4" spans="2:43" x14ac:dyDescent="0.2">
      <c r="B4" t="s">
        <v>120</v>
      </c>
      <c r="C4" t="s">
        <v>63</v>
      </c>
      <c r="D4" t="s">
        <v>133</v>
      </c>
      <c r="E4" t="s">
        <v>137</v>
      </c>
      <c r="F4" t="s">
        <v>36</v>
      </c>
      <c r="G4" t="s">
        <v>210</v>
      </c>
      <c r="H4" s="27">
        <v>2021</v>
      </c>
      <c r="I4" s="32">
        <v>2021</v>
      </c>
      <c r="J4" s="39">
        <v>20000000</v>
      </c>
      <c r="K4" s="39">
        <v>0</v>
      </c>
      <c r="L4" s="39">
        <v>20000000</v>
      </c>
      <c r="M4" s="13">
        <v>1</v>
      </c>
      <c r="N4" s="3">
        <v>58000</v>
      </c>
      <c r="O4" s="3">
        <v>193000</v>
      </c>
    </row>
    <row r="5" spans="2:43" x14ac:dyDescent="0.2">
      <c r="B5" t="s">
        <v>58</v>
      </c>
      <c r="C5" t="s">
        <v>59</v>
      </c>
      <c r="D5" t="s">
        <v>133</v>
      </c>
      <c r="E5" t="s">
        <v>137</v>
      </c>
      <c r="F5" t="s">
        <v>32</v>
      </c>
      <c r="G5" t="s">
        <v>210</v>
      </c>
      <c r="H5" s="27">
        <v>2020</v>
      </c>
      <c r="I5" s="32">
        <v>2023</v>
      </c>
      <c r="J5" s="39">
        <v>40000000</v>
      </c>
      <c r="K5" s="39">
        <v>0</v>
      </c>
      <c r="L5" s="39">
        <v>40000000</v>
      </c>
      <c r="M5" s="13">
        <v>1</v>
      </c>
      <c r="N5" s="3">
        <v>100900</v>
      </c>
      <c r="O5" s="3">
        <v>104000</v>
      </c>
    </row>
    <row r="6" spans="2:43" x14ac:dyDescent="0.2">
      <c r="B6" t="s">
        <v>121</v>
      </c>
      <c r="C6" t="s">
        <v>122</v>
      </c>
      <c r="D6" t="s">
        <v>135</v>
      </c>
      <c r="E6" t="s">
        <v>137</v>
      </c>
      <c r="F6" t="s">
        <v>32</v>
      </c>
      <c r="G6" t="s">
        <v>211</v>
      </c>
      <c r="H6" s="27">
        <v>2022</v>
      </c>
      <c r="I6" s="32">
        <v>2024</v>
      </c>
      <c r="J6" s="39">
        <v>150000000</v>
      </c>
      <c r="K6" s="39">
        <v>0</v>
      </c>
      <c r="L6" s="39">
        <v>150000000</v>
      </c>
      <c r="M6" s="13">
        <v>1</v>
      </c>
      <c r="N6" s="3">
        <v>200000</v>
      </c>
      <c r="O6" s="3">
        <v>2200000</v>
      </c>
    </row>
    <row r="7" spans="2:43" x14ac:dyDescent="0.2">
      <c r="B7" t="s">
        <v>60</v>
      </c>
      <c r="C7" t="s">
        <v>123</v>
      </c>
      <c r="D7" t="s">
        <v>133</v>
      </c>
      <c r="E7" t="s">
        <v>138</v>
      </c>
      <c r="F7" t="s">
        <v>32</v>
      </c>
      <c r="G7" t="s">
        <v>210</v>
      </c>
      <c r="H7" s="27">
        <v>2020</v>
      </c>
      <c r="I7" s="32">
        <v>2022</v>
      </c>
      <c r="J7" s="39">
        <v>12766668</v>
      </c>
      <c r="K7" s="39">
        <v>0</v>
      </c>
      <c r="L7" s="39">
        <v>12766668</v>
      </c>
      <c r="M7" s="13">
        <v>0.96717181818181819</v>
      </c>
      <c r="N7" s="3">
        <v>174090.92727272728</v>
      </c>
      <c r="O7" s="3">
        <v>21317</v>
      </c>
    </row>
    <row r="8" spans="2:43" x14ac:dyDescent="0.2">
      <c r="B8" t="s">
        <v>61</v>
      </c>
      <c r="C8" t="s">
        <v>62</v>
      </c>
      <c r="D8" t="s">
        <v>133</v>
      </c>
      <c r="E8" t="s">
        <v>137</v>
      </c>
      <c r="F8" t="s">
        <v>32</v>
      </c>
      <c r="G8" t="s">
        <v>212</v>
      </c>
      <c r="H8" s="27">
        <v>2020</v>
      </c>
      <c r="I8" s="32">
        <v>2025</v>
      </c>
      <c r="J8" s="39">
        <v>178000000</v>
      </c>
      <c r="K8" s="39">
        <v>0</v>
      </c>
      <c r="L8" s="39">
        <v>178000000</v>
      </c>
      <c r="M8" s="13">
        <v>1</v>
      </c>
      <c r="N8" s="3">
        <v>210999.99999999997</v>
      </c>
      <c r="O8" s="3">
        <v>268000</v>
      </c>
    </row>
    <row r="9" spans="2:43" s="1" customFormat="1" ht="15" x14ac:dyDescent="0.25">
      <c r="B9" t="s">
        <v>31</v>
      </c>
      <c r="C9" t="s">
        <v>56</v>
      </c>
      <c r="D9" t="s">
        <v>133</v>
      </c>
      <c r="E9" t="s">
        <v>137</v>
      </c>
      <c r="F9" t="s">
        <v>32</v>
      </c>
      <c r="G9" t="s">
        <v>211</v>
      </c>
      <c r="H9" s="27">
        <v>2020</v>
      </c>
      <c r="I9" s="32">
        <v>2020</v>
      </c>
      <c r="J9" s="39">
        <v>225904533.16</v>
      </c>
      <c r="K9" s="39">
        <v>19959103.84</v>
      </c>
      <c r="L9" s="39">
        <v>245863637</v>
      </c>
      <c r="M9" s="13">
        <v>0.914593251659919</v>
      </c>
      <c r="N9" s="3">
        <v>365837.30066396762</v>
      </c>
      <c r="O9" s="3">
        <v>250000</v>
      </c>
      <c r="Q9"/>
      <c r="R9"/>
      <c r="S9"/>
      <c r="T9"/>
      <c r="U9"/>
      <c r="V9"/>
      <c r="W9"/>
      <c r="X9"/>
      <c r="Y9"/>
      <c r="Z9"/>
      <c r="AA9"/>
      <c r="AB9"/>
      <c r="AC9"/>
      <c r="AD9"/>
      <c r="AE9"/>
      <c r="AF9"/>
      <c r="AG9"/>
      <c r="AH9"/>
      <c r="AI9"/>
      <c r="AJ9"/>
      <c r="AK9"/>
      <c r="AL9"/>
      <c r="AM9"/>
      <c r="AN9"/>
      <c r="AO9"/>
      <c r="AP9"/>
      <c r="AQ9"/>
    </row>
    <row r="10" spans="2:43" x14ac:dyDescent="0.2">
      <c r="B10" t="s">
        <v>124</v>
      </c>
      <c r="C10" t="s">
        <v>125</v>
      </c>
      <c r="D10" t="s">
        <v>133</v>
      </c>
      <c r="E10" t="s">
        <v>137</v>
      </c>
      <c r="F10" t="s">
        <v>36</v>
      </c>
      <c r="G10" t="s">
        <v>210</v>
      </c>
      <c r="H10" s="27">
        <v>2022</v>
      </c>
      <c r="I10" s="32">
        <v>2022</v>
      </c>
      <c r="J10" s="39">
        <v>9830509</v>
      </c>
      <c r="K10" s="39">
        <v>0</v>
      </c>
      <c r="L10" s="39">
        <v>9830509</v>
      </c>
      <c r="M10" s="13">
        <v>0.98305089999999995</v>
      </c>
      <c r="N10" s="3">
        <v>172033.9075</v>
      </c>
      <c r="O10" s="3">
        <v>175000</v>
      </c>
    </row>
    <row r="11" spans="2:43" x14ac:dyDescent="0.2">
      <c r="B11" t="s">
        <v>126</v>
      </c>
      <c r="C11" t="s">
        <v>127</v>
      </c>
      <c r="D11" t="s">
        <v>133</v>
      </c>
      <c r="E11" t="s">
        <v>137</v>
      </c>
      <c r="F11" t="s">
        <v>36</v>
      </c>
      <c r="G11" t="s">
        <v>210</v>
      </c>
      <c r="H11" s="27">
        <v>2022</v>
      </c>
      <c r="I11" s="32">
        <v>2023</v>
      </c>
      <c r="J11" s="39">
        <v>0</v>
      </c>
      <c r="K11" s="39">
        <v>2500000</v>
      </c>
      <c r="L11" s="39">
        <v>2500000</v>
      </c>
      <c r="M11" s="13">
        <v>0</v>
      </c>
      <c r="N11" s="3">
        <v>0</v>
      </c>
      <c r="O11" s="3">
        <v>2000</v>
      </c>
    </row>
    <row r="12" spans="2:43" x14ac:dyDescent="0.2">
      <c r="B12" t="s">
        <v>34</v>
      </c>
      <c r="C12" t="s">
        <v>128</v>
      </c>
      <c r="D12" t="s">
        <v>133</v>
      </c>
      <c r="E12" t="s">
        <v>137</v>
      </c>
      <c r="F12" t="s">
        <v>32</v>
      </c>
      <c r="G12" t="s">
        <v>210</v>
      </c>
      <c r="H12" s="27">
        <v>2020</v>
      </c>
      <c r="I12" s="32" t="s">
        <v>33</v>
      </c>
      <c r="J12" s="39">
        <v>85000000</v>
      </c>
      <c r="K12" s="39">
        <v>0</v>
      </c>
      <c r="L12" s="39">
        <v>85000000</v>
      </c>
      <c r="M12" s="13">
        <v>0.85000000000000009</v>
      </c>
      <c r="N12" s="3">
        <v>156.40000000000003</v>
      </c>
      <c r="O12" s="3">
        <v>860423</v>
      </c>
    </row>
    <row r="13" spans="2:43" x14ac:dyDescent="0.2">
      <c r="B13" t="s">
        <v>129</v>
      </c>
      <c r="C13" t="s">
        <v>64</v>
      </c>
      <c r="D13" t="s">
        <v>134</v>
      </c>
      <c r="E13" t="s">
        <v>137</v>
      </c>
      <c r="F13" t="s">
        <v>32</v>
      </c>
      <c r="G13" t="s">
        <v>210</v>
      </c>
      <c r="H13" s="27">
        <v>2020</v>
      </c>
      <c r="I13" s="32">
        <v>2026</v>
      </c>
      <c r="J13" s="39">
        <v>52000000</v>
      </c>
      <c r="K13" s="39">
        <v>0</v>
      </c>
      <c r="L13" s="39">
        <v>52000000</v>
      </c>
      <c r="M13" s="13">
        <v>0.8666666666666667</v>
      </c>
      <c r="N13" s="3">
        <v>43333.333333333328</v>
      </c>
      <c r="O13" s="3">
        <v>165000</v>
      </c>
    </row>
    <row r="14" spans="2:43" x14ac:dyDescent="0.2">
      <c r="B14" t="s">
        <v>130</v>
      </c>
      <c r="C14" t="s">
        <v>57</v>
      </c>
      <c r="D14" t="s">
        <v>133</v>
      </c>
      <c r="E14" t="s">
        <v>137</v>
      </c>
      <c r="F14" t="s">
        <v>32</v>
      </c>
      <c r="G14" t="s">
        <v>210</v>
      </c>
      <c r="H14" s="27">
        <v>2020</v>
      </c>
      <c r="I14" s="32" t="s">
        <v>33</v>
      </c>
      <c r="J14" s="39">
        <v>362435898</v>
      </c>
      <c r="K14" s="39">
        <v>0</v>
      </c>
      <c r="L14" s="39">
        <v>362435898</v>
      </c>
      <c r="M14" s="13">
        <v>0.99297506301369853</v>
      </c>
      <c r="N14" s="3">
        <v>651752.09128486016</v>
      </c>
      <c r="O14" s="3">
        <v>740000</v>
      </c>
    </row>
    <row r="15" spans="2:43" x14ac:dyDescent="0.2">
      <c r="B15" t="s">
        <v>65</v>
      </c>
      <c r="C15" t="s">
        <v>131</v>
      </c>
      <c r="D15" t="s">
        <v>133</v>
      </c>
      <c r="E15" t="s">
        <v>137</v>
      </c>
      <c r="F15" t="s">
        <v>32</v>
      </c>
      <c r="G15" t="s">
        <v>210</v>
      </c>
      <c r="H15" s="27">
        <v>2022</v>
      </c>
      <c r="I15" s="32" t="s">
        <v>139</v>
      </c>
      <c r="J15" s="39">
        <v>0</v>
      </c>
      <c r="K15" s="39">
        <v>141000000</v>
      </c>
      <c r="L15" s="39">
        <v>141000000</v>
      </c>
      <c r="M15" s="13">
        <v>0</v>
      </c>
      <c r="N15" s="3">
        <v>0</v>
      </c>
      <c r="O15" s="3">
        <v>400000</v>
      </c>
    </row>
    <row r="16" spans="2:43" x14ac:dyDescent="0.2">
      <c r="B16" t="s">
        <v>65</v>
      </c>
      <c r="C16" t="s">
        <v>66</v>
      </c>
      <c r="D16" t="s">
        <v>133</v>
      </c>
      <c r="E16" t="s">
        <v>137</v>
      </c>
      <c r="F16" t="s">
        <v>36</v>
      </c>
      <c r="G16" t="s">
        <v>210</v>
      </c>
      <c r="H16" s="38">
        <v>2021</v>
      </c>
      <c r="I16" s="40">
        <v>2022</v>
      </c>
      <c r="J16" s="39">
        <v>68495002</v>
      </c>
      <c r="K16" s="39">
        <v>0</v>
      </c>
      <c r="L16" s="39">
        <v>68495002</v>
      </c>
      <c r="M16" s="13">
        <v>0.95000002773925107</v>
      </c>
      <c r="N16" s="3">
        <v>380000.01109570044</v>
      </c>
      <c r="O16" s="3">
        <v>213000</v>
      </c>
    </row>
    <row r="17" spans="2:15" x14ac:dyDescent="0.2">
      <c r="B17" t="s">
        <v>35</v>
      </c>
      <c r="C17" t="s">
        <v>67</v>
      </c>
      <c r="D17" t="s">
        <v>133</v>
      </c>
      <c r="E17" t="s">
        <v>137</v>
      </c>
      <c r="F17" t="s">
        <v>36</v>
      </c>
      <c r="G17" t="s">
        <v>210</v>
      </c>
      <c r="H17" s="38">
        <v>2020</v>
      </c>
      <c r="I17" s="40">
        <v>2020</v>
      </c>
      <c r="J17" s="39">
        <v>19524775.27</v>
      </c>
      <c r="K17" s="39">
        <v>0</v>
      </c>
      <c r="L17" s="39">
        <v>19524775.27</v>
      </c>
      <c r="M17" s="13">
        <v>0.9427970802629505</v>
      </c>
      <c r="N17" s="3">
        <v>81306.82020187685</v>
      </c>
      <c r="O17" s="3">
        <v>8000</v>
      </c>
    </row>
    <row r="18" spans="2:15" x14ac:dyDescent="0.2">
      <c r="B18" t="s">
        <v>68</v>
      </c>
      <c r="C18" t="s">
        <v>69</v>
      </c>
      <c r="D18" t="s">
        <v>133</v>
      </c>
      <c r="E18" t="s">
        <v>138</v>
      </c>
      <c r="F18" t="s">
        <v>136</v>
      </c>
      <c r="G18" t="s">
        <v>213</v>
      </c>
      <c r="H18" s="38">
        <v>2021</v>
      </c>
      <c r="I18" s="40">
        <v>2022</v>
      </c>
      <c r="J18" s="39">
        <v>10810774.43</v>
      </c>
      <c r="K18" s="39">
        <v>1189225.57</v>
      </c>
      <c r="L18" s="39">
        <v>12000000</v>
      </c>
      <c r="M18" s="13">
        <v>0.90089786916666659</v>
      </c>
      <c r="N18" s="3">
        <v>0</v>
      </c>
      <c r="O18" s="3">
        <v>20885</v>
      </c>
    </row>
    <row r="19" spans="2:15" x14ac:dyDescent="0.2">
      <c r="B19" t="s">
        <v>37</v>
      </c>
      <c r="C19" t="s">
        <v>70</v>
      </c>
      <c r="D19" t="s">
        <v>133</v>
      </c>
      <c r="E19" t="s">
        <v>137</v>
      </c>
      <c r="F19" t="s">
        <v>36</v>
      </c>
      <c r="G19" t="s">
        <v>210</v>
      </c>
      <c r="H19" s="38">
        <v>2020</v>
      </c>
      <c r="I19" s="40">
        <v>2022</v>
      </c>
      <c r="J19" s="39">
        <v>151050000</v>
      </c>
      <c r="K19" s="39">
        <v>0</v>
      </c>
      <c r="L19" s="39">
        <v>151050000</v>
      </c>
      <c r="M19" s="13">
        <v>0.95</v>
      </c>
      <c r="N19" s="3">
        <v>456000</v>
      </c>
      <c r="O19" s="3">
        <v>480000</v>
      </c>
    </row>
    <row r="20" spans="2:15" x14ac:dyDescent="0.2">
      <c r="B20" t="s">
        <v>218</v>
      </c>
      <c r="I20" s="32"/>
      <c r="J20" s="39">
        <f>SUM(Table3[Outstanding amount
31 Dec 2022 (EUR)])</f>
        <v>1385818159.8599999</v>
      </c>
      <c r="K20" s="39">
        <f>SUM(Table3[Unwithdrawn credit commitment
31 Dec 2022 (EUR)])</f>
        <v>164648329.41</v>
      </c>
      <c r="L20" s="39">
        <f>SUM(Table3[Total committed finance
31 Dec 2022 (EUR)])</f>
        <v>1550466489.27</v>
      </c>
      <c r="N20" s="3">
        <f>SUM(Table3[[Number of visitors and patient visits ]])</f>
        <v>2894410.7913524657</v>
      </c>
      <c r="O20" s="3">
        <f>SUM(Table3[Number of welfare service users reached])</f>
        <v>6100625</v>
      </c>
    </row>
    <row r="21" spans="2:15" x14ac:dyDescent="0.2">
      <c r="F21" s="4"/>
      <c r="G21" s="4"/>
      <c r="H21" s="38"/>
      <c r="I21" s="4"/>
      <c r="J21" s="4"/>
      <c r="K21" s="4"/>
      <c r="L21" s="4"/>
      <c r="M21" s="6"/>
      <c r="N21" s="4"/>
      <c r="O21" s="4"/>
    </row>
    <row r="22" spans="2:15" x14ac:dyDescent="0.2">
      <c r="F22" s="4"/>
      <c r="G22" s="4"/>
      <c r="H22" s="38"/>
      <c r="I22" s="4"/>
      <c r="J22" s="4"/>
      <c r="K22" s="4"/>
      <c r="L22" s="4"/>
      <c r="M22" s="6"/>
      <c r="N22" s="4"/>
      <c r="O22" s="4"/>
    </row>
    <row r="23" spans="2:15" x14ac:dyDescent="0.2">
      <c r="F23" s="4"/>
      <c r="G23" s="4"/>
      <c r="H23" s="38"/>
      <c r="I23" s="4"/>
      <c r="J23" s="4"/>
      <c r="K23" s="4"/>
      <c r="L23" s="4"/>
      <c r="M23" s="6"/>
      <c r="N23" s="4"/>
      <c r="O23" s="4"/>
    </row>
  </sheetData>
  <sheetProtection algorithmName="SHA-512" hashValue="zzVFbHiknJZdgKfu1sNOow4fK3bZL/W0X4UXfp1Mp4pPZcAVUKC1zO+wiNyf/MJPCh+DlX5NzO9X9fm5QvnccQ==" saltValue="UQJ46JocAnPtV2QebzO1OA==" spinCount="100000" sheet="1" objects="1" scenarios="1"/>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sheetPr>
  <dimension ref="B1:P71"/>
  <sheetViews>
    <sheetView showGridLines="0" zoomScale="80" zoomScaleNormal="80" workbookViewId="0">
      <pane ySplit="3" topLeftCell="A4" activePane="bottomLeft" state="frozen"/>
      <selection pane="bottomLeft"/>
    </sheetView>
  </sheetViews>
  <sheetFormatPr defaultRowHeight="14.25" x14ac:dyDescent="0.2"/>
  <cols>
    <col min="1" max="1" width="4.125" customWidth="1"/>
    <col min="2" max="2" width="62.625" customWidth="1"/>
    <col min="3" max="3" width="53.625" customWidth="1"/>
    <col min="4" max="4" width="27.625" customWidth="1"/>
    <col min="5" max="5" width="43.625" style="4" customWidth="1"/>
    <col min="6" max="6" width="36.625" style="12" customWidth="1"/>
    <col min="7" max="8" width="20.625" style="12" customWidth="1"/>
    <col min="9" max="9" width="20.625" style="11" customWidth="1"/>
    <col min="10" max="11" width="25.625" style="4" customWidth="1"/>
    <col min="12" max="12" width="25.625" style="6" customWidth="1"/>
    <col min="13" max="16" width="25.625" customWidth="1"/>
  </cols>
  <sheetData>
    <row r="1" spans="2:16" ht="23.1" customHeight="1" x14ac:dyDescent="0.2"/>
    <row r="2" spans="2:16" ht="23.1" customHeight="1" x14ac:dyDescent="0.35">
      <c r="B2" s="14" t="s">
        <v>9</v>
      </c>
      <c r="C2" s="14"/>
      <c r="D2" s="14"/>
      <c r="E2" s="14"/>
      <c r="F2" s="14"/>
      <c r="G2" s="14"/>
      <c r="H2" s="14"/>
      <c r="I2" s="16"/>
      <c r="J2" s="14"/>
      <c r="K2" s="14"/>
      <c r="L2" s="17"/>
    </row>
    <row r="3" spans="2:16" ht="63" customHeight="1" x14ac:dyDescent="0.2">
      <c r="B3" s="15" t="s">
        <v>25</v>
      </c>
      <c r="C3" s="15" t="s">
        <v>26</v>
      </c>
      <c r="D3" s="15" t="s">
        <v>132</v>
      </c>
      <c r="E3" s="15" t="s">
        <v>27</v>
      </c>
      <c r="F3" s="15" t="s">
        <v>28</v>
      </c>
      <c r="G3" s="15" t="s">
        <v>209</v>
      </c>
      <c r="H3" s="15" t="s">
        <v>29</v>
      </c>
      <c r="I3" s="15" t="s">
        <v>30</v>
      </c>
      <c r="J3" s="19" t="s">
        <v>114</v>
      </c>
      <c r="K3" s="19" t="s">
        <v>117</v>
      </c>
      <c r="L3" s="19" t="s">
        <v>118</v>
      </c>
      <c r="M3" s="19" t="s">
        <v>119</v>
      </c>
      <c r="N3" s="15" t="s">
        <v>4</v>
      </c>
      <c r="O3" s="15" t="s">
        <v>5</v>
      </c>
      <c r="P3" s="28" t="s">
        <v>6</v>
      </c>
    </row>
    <row r="4" spans="2:16" x14ac:dyDescent="0.2">
      <c r="B4" t="s">
        <v>71</v>
      </c>
      <c r="C4" t="s">
        <v>72</v>
      </c>
      <c r="D4" t="s">
        <v>133</v>
      </c>
      <c r="E4" t="s">
        <v>39</v>
      </c>
      <c r="F4" t="s">
        <v>32</v>
      </c>
      <c r="G4" t="s">
        <v>214</v>
      </c>
      <c r="H4" s="27">
        <v>2021</v>
      </c>
      <c r="I4">
        <v>2022</v>
      </c>
      <c r="J4" s="39">
        <v>4153525</v>
      </c>
      <c r="K4" s="39">
        <v>3007725</v>
      </c>
      <c r="L4" s="39">
        <v>7161250</v>
      </c>
      <c r="M4" s="13">
        <v>0.57999999999999996</v>
      </c>
      <c r="N4" s="3">
        <v>26.099999999999998</v>
      </c>
      <c r="O4" s="3">
        <v>26.099999999999998</v>
      </c>
      <c r="P4" s="3">
        <v>0</v>
      </c>
    </row>
    <row r="5" spans="2:16" x14ac:dyDescent="0.2">
      <c r="B5" t="s">
        <v>141</v>
      </c>
      <c r="C5" t="s">
        <v>142</v>
      </c>
      <c r="D5" t="s">
        <v>133</v>
      </c>
      <c r="E5" t="s">
        <v>39</v>
      </c>
      <c r="F5" t="s">
        <v>32</v>
      </c>
      <c r="G5" t="s">
        <v>214</v>
      </c>
      <c r="H5" s="27">
        <v>2022</v>
      </c>
      <c r="I5">
        <v>2023</v>
      </c>
      <c r="J5" s="39">
        <v>1478400</v>
      </c>
      <c r="K5" s="39">
        <v>2217600</v>
      </c>
      <c r="L5" s="39">
        <v>3696000</v>
      </c>
      <c r="M5" s="13">
        <v>0.4</v>
      </c>
      <c r="N5" s="3">
        <v>12</v>
      </c>
      <c r="O5" s="3">
        <v>12</v>
      </c>
      <c r="P5" s="3">
        <v>12</v>
      </c>
    </row>
    <row r="6" spans="2:16" x14ac:dyDescent="0.2">
      <c r="B6" t="s">
        <v>143</v>
      </c>
      <c r="C6" t="s">
        <v>144</v>
      </c>
      <c r="D6" t="s">
        <v>134</v>
      </c>
      <c r="E6" t="s">
        <v>39</v>
      </c>
      <c r="F6" t="s">
        <v>32</v>
      </c>
      <c r="G6" t="s">
        <v>214</v>
      </c>
      <c r="H6" s="27">
        <v>2022</v>
      </c>
      <c r="I6">
        <v>2023</v>
      </c>
      <c r="J6" s="39">
        <v>0</v>
      </c>
      <c r="K6" s="39">
        <v>845408</v>
      </c>
      <c r="L6" s="39">
        <v>845408</v>
      </c>
      <c r="M6" s="13">
        <v>0</v>
      </c>
      <c r="N6" s="3">
        <v>0</v>
      </c>
      <c r="O6" s="3">
        <v>0</v>
      </c>
      <c r="P6" s="3">
        <v>0</v>
      </c>
    </row>
    <row r="7" spans="2:16" x14ac:dyDescent="0.2">
      <c r="B7" t="s">
        <v>47</v>
      </c>
      <c r="C7" t="s">
        <v>145</v>
      </c>
      <c r="D7" t="s">
        <v>134</v>
      </c>
      <c r="E7" t="s">
        <v>48</v>
      </c>
      <c r="F7" t="s">
        <v>49</v>
      </c>
      <c r="G7" t="s">
        <v>215</v>
      </c>
      <c r="H7" s="27">
        <v>2021</v>
      </c>
      <c r="I7">
        <v>2021</v>
      </c>
      <c r="J7" s="39">
        <v>0</v>
      </c>
      <c r="K7" s="39">
        <v>1551558</v>
      </c>
      <c r="L7" s="39">
        <v>1551558</v>
      </c>
      <c r="M7" s="13">
        <v>0</v>
      </c>
      <c r="N7" s="3">
        <v>0</v>
      </c>
      <c r="O7" s="3">
        <v>0</v>
      </c>
      <c r="P7" s="3">
        <v>0</v>
      </c>
    </row>
    <row r="8" spans="2:16" x14ac:dyDescent="0.2">
      <c r="B8" t="s">
        <v>47</v>
      </c>
      <c r="C8" t="s">
        <v>146</v>
      </c>
      <c r="D8" t="s">
        <v>133</v>
      </c>
      <c r="E8" t="s">
        <v>48</v>
      </c>
      <c r="F8" t="s">
        <v>49</v>
      </c>
      <c r="G8" t="s">
        <v>215</v>
      </c>
      <c r="H8" s="27">
        <v>2021</v>
      </c>
      <c r="I8">
        <v>2022</v>
      </c>
      <c r="J8" s="39">
        <v>12845194</v>
      </c>
      <c r="K8" s="39">
        <v>0</v>
      </c>
      <c r="L8" s="39">
        <v>12845194</v>
      </c>
      <c r="M8" s="13">
        <v>0.99127291719689392</v>
      </c>
      <c r="N8" s="3">
        <v>134.81311673877758</v>
      </c>
      <c r="O8" s="3">
        <v>134.81311673877758</v>
      </c>
      <c r="P8" s="3">
        <v>134.81311673877758</v>
      </c>
    </row>
    <row r="9" spans="2:16" x14ac:dyDescent="0.2">
      <c r="B9" t="s">
        <v>47</v>
      </c>
      <c r="C9" t="s">
        <v>147</v>
      </c>
      <c r="D9" t="s">
        <v>134</v>
      </c>
      <c r="E9" t="s">
        <v>48</v>
      </c>
      <c r="F9" t="s">
        <v>49</v>
      </c>
      <c r="G9" t="s">
        <v>215</v>
      </c>
      <c r="H9" s="27">
        <v>2021</v>
      </c>
      <c r="I9">
        <v>2020</v>
      </c>
      <c r="J9" s="39">
        <v>847636</v>
      </c>
      <c r="K9" s="39">
        <v>0</v>
      </c>
      <c r="L9" s="39">
        <v>847636</v>
      </c>
      <c r="M9" s="13">
        <v>0.98050070966450853</v>
      </c>
      <c r="N9" s="3">
        <v>37.259026967251323</v>
      </c>
      <c r="O9" s="3">
        <v>37.259026967251323</v>
      </c>
      <c r="P9" s="3">
        <v>37.259026967251323</v>
      </c>
    </row>
    <row r="10" spans="2:16" x14ac:dyDescent="0.2">
      <c r="B10" t="s">
        <v>47</v>
      </c>
      <c r="C10" t="s">
        <v>148</v>
      </c>
      <c r="D10" t="s">
        <v>134</v>
      </c>
      <c r="E10" t="s">
        <v>48</v>
      </c>
      <c r="F10" t="s">
        <v>49</v>
      </c>
      <c r="G10" t="s">
        <v>215</v>
      </c>
      <c r="H10" s="27">
        <v>2020</v>
      </c>
      <c r="I10">
        <v>2021</v>
      </c>
      <c r="J10" s="39">
        <v>4707744</v>
      </c>
      <c r="K10" s="39">
        <v>0</v>
      </c>
      <c r="L10" s="39">
        <v>4707744</v>
      </c>
      <c r="M10" s="13">
        <v>0.96100021311358952</v>
      </c>
      <c r="N10" s="3">
        <v>59.582013213042551</v>
      </c>
      <c r="O10" s="3">
        <v>59.582013213042551</v>
      </c>
      <c r="P10" s="3">
        <v>59.582013213042551</v>
      </c>
    </row>
    <row r="11" spans="2:16" x14ac:dyDescent="0.2">
      <c r="B11" t="s">
        <v>47</v>
      </c>
      <c r="C11" t="s">
        <v>149</v>
      </c>
      <c r="D11" t="s">
        <v>133</v>
      </c>
      <c r="E11" t="s">
        <v>48</v>
      </c>
      <c r="F11" t="s">
        <v>49</v>
      </c>
      <c r="G11" t="s">
        <v>215</v>
      </c>
      <c r="H11" s="27">
        <v>2022</v>
      </c>
      <c r="I11">
        <v>2023</v>
      </c>
      <c r="J11" s="39">
        <v>13258473</v>
      </c>
      <c r="K11" s="39">
        <v>1547847</v>
      </c>
      <c r="L11" s="39">
        <v>14806320</v>
      </c>
      <c r="M11" s="13">
        <v>0.89276592489654072</v>
      </c>
      <c r="N11" s="3">
        <v>160.69786648137733</v>
      </c>
      <c r="O11" s="3">
        <v>110.70297468717105</v>
      </c>
      <c r="P11" s="3">
        <v>110.70297468717105</v>
      </c>
    </row>
    <row r="12" spans="2:16" x14ac:dyDescent="0.2">
      <c r="B12" t="s">
        <v>47</v>
      </c>
      <c r="C12" t="s">
        <v>150</v>
      </c>
      <c r="D12" t="s">
        <v>134</v>
      </c>
      <c r="E12" t="s">
        <v>48</v>
      </c>
      <c r="F12" t="s">
        <v>49</v>
      </c>
      <c r="G12" t="s">
        <v>215</v>
      </c>
      <c r="H12" s="27">
        <v>2021</v>
      </c>
      <c r="I12">
        <v>2021</v>
      </c>
      <c r="J12" s="39">
        <v>4008760</v>
      </c>
      <c r="K12" s="39">
        <v>0</v>
      </c>
      <c r="L12" s="39">
        <v>4008760</v>
      </c>
      <c r="M12" s="13">
        <v>0.97299999999999998</v>
      </c>
      <c r="N12" s="3">
        <v>48.65</v>
      </c>
      <c r="O12" s="3">
        <v>48.65</v>
      </c>
      <c r="P12" s="3">
        <v>48.65</v>
      </c>
    </row>
    <row r="13" spans="2:16" x14ac:dyDescent="0.2">
      <c r="B13" t="s">
        <v>47</v>
      </c>
      <c r="C13" t="s">
        <v>151</v>
      </c>
      <c r="D13" t="s">
        <v>134</v>
      </c>
      <c r="E13" t="s">
        <v>48</v>
      </c>
      <c r="F13" t="s">
        <v>49</v>
      </c>
      <c r="G13" t="s">
        <v>215</v>
      </c>
      <c r="H13" s="27">
        <v>2021</v>
      </c>
      <c r="I13">
        <v>2021</v>
      </c>
      <c r="J13" s="39">
        <v>1433124</v>
      </c>
      <c r="K13" s="39">
        <v>0</v>
      </c>
      <c r="L13" s="39">
        <v>1433124</v>
      </c>
      <c r="M13" s="13">
        <v>0.98699999999999999</v>
      </c>
      <c r="N13" s="3">
        <v>63.167999999999999</v>
      </c>
      <c r="O13" s="3">
        <v>63.167999999999999</v>
      </c>
      <c r="P13" s="3">
        <v>63.167999999999999</v>
      </c>
    </row>
    <row r="14" spans="2:16" x14ac:dyDescent="0.2">
      <c r="B14" t="s">
        <v>47</v>
      </c>
      <c r="C14" t="s">
        <v>152</v>
      </c>
      <c r="D14" t="s">
        <v>134</v>
      </c>
      <c r="E14" t="s">
        <v>48</v>
      </c>
      <c r="F14" t="s">
        <v>49</v>
      </c>
      <c r="G14" t="s">
        <v>215</v>
      </c>
      <c r="H14" s="27">
        <v>2020</v>
      </c>
      <c r="I14">
        <v>2020</v>
      </c>
      <c r="J14" s="39">
        <v>4717145</v>
      </c>
      <c r="K14" s="39">
        <v>0</v>
      </c>
      <c r="L14" s="39">
        <v>4717145</v>
      </c>
      <c r="M14" s="13">
        <v>0.96750041020592337</v>
      </c>
      <c r="N14" s="3">
        <v>34.830014767413239</v>
      </c>
      <c r="O14" s="3">
        <v>34.830014767413239</v>
      </c>
      <c r="P14" s="3">
        <v>34.830014767413239</v>
      </c>
    </row>
    <row r="15" spans="2:16" x14ac:dyDescent="0.2">
      <c r="B15" t="s">
        <v>47</v>
      </c>
      <c r="C15" t="s">
        <v>153</v>
      </c>
      <c r="D15" t="s">
        <v>134</v>
      </c>
      <c r="E15" t="s">
        <v>48</v>
      </c>
      <c r="F15" t="s">
        <v>49</v>
      </c>
      <c r="G15" t="s">
        <v>215</v>
      </c>
      <c r="H15" s="27">
        <v>2020</v>
      </c>
      <c r="I15">
        <v>2019</v>
      </c>
      <c r="J15" s="39">
        <v>7264738</v>
      </c>
      <c r="K15" s="39">
        <v>0</v>
      </c>
      <c r="L15" s="39">
        <v>7264738</v>
      </c>
      <c r="M15" s="13">
        <v>0.96454617295700029</v>
      </c>
      <c r="N15" s="3">
        <v>111.88735606301204</v>
      </c>
      <c r="O15" s="3">
        <v>111.88735606301204</v>
      </c>
      <c r="P15" s="3">
        <v>111.88735606301204</v>
      </c>
    </row>
    <row r="16" spans="2:16" x14ac:dyDescent="0.2">
      <c r="B16" t="s">
        <v>47</v>
      </c>
      <c r="C16" t="s">
        <v>154</v>
      </c>
      <c r="D16" t="s">
        <v>134</v>
      </c>
      <c r="E16" t="s">
        <v>48</v>
      </c>
      <c r="F16" t="s">
        <v>49</v>
      </c>
      <c r="G16" t="s">
        <v>215</v>
      </c>
      <c r="H16" s="27">
        <v>2021</v>
      </c>
      <c r="I16">
        <v>2021</v>
      </c>
      <c r="J16" s="39">
        <v>2604543</v>
      </c>
      <c r="K16" s="39">
        <v>0</v>
      </c>
      <c r="L16" s="39">
        <v>2604543</v>
      </c>
      <c r="M16" s="13">
        <v>0.99350011042946185</v>
      </c>
      <c r="N16" s="3">
        <v>93.389010380369413</v>
      </c>
      <c r="O16" s="3">
        <v>93.389010380369413</v>
      </c>
      <c r="P16" s="3">
        <v>93.389010380369413</v>
      </c>
    </row>
    <row r="17" spans="2:16" x14ac:dyDescent="0.2">
      <c r="B17" t="s">
        <v>47</v>
      </c>
      <c r="C17" t="s">
        <v>155</v>
      </c>
      <c r="D17" t="s">
        <v>133</v>
      </c>
      <c r="E17" t="s">
        <v>48</v>
      </c>
      <c r="F17" t="s">
        <v>49</v>
      </c>
      <c r="G17" t="s">
        <v>215</v>
      </c>
      <c r="H17" s="27">
        <v>2022</v>
      </c>
      <c r="I17">
        <v>2022</v>
      </c>
      <c r="J17" s="39">
        <v>3714716</v>
      </c>
      <c r="K17" s="39">
        <v>2130793</v>
      </c>
      <c r="L17" s="39">
        <v>5845509</v>
      </c>
      <c r="M17" s="13">
        <v>0.63548204271005315</v>
      </c>
      <c r="N17" s="3">
        <v>46.390189117833877</v>
      </c>
      <c r="O17" s="3">
        <v>46.390189117833877</v>
      </c>
      <c r="P17" s="3">
        <v>46.390189117833877</v>
      </c>
    </row>
    <row r="18" spans="2:16" x14ac:dyDescent="0.2">
      <c r="B18" t="s">
        <v>47</v>
      </c>
      <c r="C18" t="s">
        <v>156</v>
      </c>
      <c r="D18" t="s">
        <v>133</v>
      </c>
      <c r="E18" t="s">
        <v>48</v>
      </c>
      <c r="F18" t="s">
        <v>49</v>
      </c>
      <c r="G18" t="s">
        <v>215</v>
      </c>
      <c r="H18" s="27">
        <v>2020</v>
      </c>
      <c r="I18">
        <v>2021</v>
      </c>
      <c r="J18" s="39">
        <v>12277337</v>
      </c>
      <c r="K18" s="39">
        <v>422313</v>
      </c>
      <c r="L18" s="39">
        <v>12699650</v>
      </c>
      <c r="M18" s="13">
        <v>0.93127504719395193</v>
      </c>
      <c r="N18" s="3">
        <v>81.952204153067768</v>
      </c>
      <c r="O18" s="3">
        <v>81.952204153067768</v>
      </c>
      <c r="P18" s="3">
        <v>81.952204153067768</v>
      </c>
    </row>
    <row r="19" spans="2:16" x14ac:dyDescent="0.2">
      <c r="B19" t="s">
        <v>47</v>
      </c>
      <c r="C19" t="s">
        <v>157</v>
      </c>
      <c r="D19" t="s">
        <v>134</v>
      </c>
      <c r="E19" t="s">
        <v>48</v>
      </c>
      <c r="F19" t="s">
        <v>49</v>
      </c>
      <c r="G19" t="s">
        <v>215</v>
      </c>
      <c r="H19" s="27">
        <v>2021</v>
      </c>
      <c r="I19">
        <v>2021</v>
      </c>
      <c r="J19" s="39">
        <v>3214516</v>
      </c>
      <c r="K19" s="39">
        <v>0</v>
      </c>
      <c r="L19" s="39">
        <v>3214516</v>
      </c>
      <c r="M19" s="13">
        <v>0.98700033836334078</v>
      </c>
      <c r="N19" s="3">
        <v>44.415015226350334</v>
      </c>
      <c r="O19" s="3">
        <v>44.415015226350334</v>
      </c>
      <c r="P19" s="3">
        <v>44.415015226350334</v>
      </c>
    </row>
    <row r="20" spans="2:16" x14ac:dyDescent="0.2">
      <c r="B20" t="s">
        <v>47</v>
      </c>
      <c r="C20" t="s">
        <v>158</v>
      </c>
      <c r="D20" t="s">
        <v>134</v>
      </c>
      <c r="E20" t="s">
        <v>48</v>
      </c>
      <c r="F20" t="s">
        <v>49</v>
      </c>
      <c r="G20" t="s">
        <v>215</v>
      </c>
      <c r="H20" s="27">
        <v>2020</v>
      </c>
      <c r="I20">
        <v>2020</v>
      </c>
      <c r="J20" s="39">
        <v>5440308</v>
      </c>
      <c r="K20" s="39">
        <v>0</v>
      </c>
      <c r="L20" s="39">
        <v>5440308</v>
      </c>
      <c r="M20" s="13">
        <v>0.92800013646288204</v>
      </c>
      <c r="N20" s="3">
        <v>65.888009688864628</v>
      </c>
      <c r="O20" s="3">
        <v>65.888009688864628</v>
      </c>
      <c r="P20" s="3">
        <v>65.888009688864628</v>
      </c>
    </row>
    <row r="21" spans="2:16" x14ac:dyDescent="0.2">
      <c r="B21" t="s">
        <v>47</v>
      </c>
      <c r="C21" t="s">
        <v>159</v>
      </c>
      <c r="D21" t="s">
        <v>134</v>
      </c>
      <c r="E21" t="s">
        <v>48</v>
      </c>
      <c r="F21" t="s">
        <v>49</v>
      </c>
      <c r="G21" t="s">
        <v>215</v>
      </c>
      <c r="H21" s="27">
        <v>2020</v>
      </c>
      <c r="I21">
        <v>2020</v>
      </c>
      <c r="J21" s="39">
        <v>8395007</v>
      </c>
      <c r="K21" s="39">
        <v>0</v>
      </c>
      <c r="L21" s="39">
        <v>8395007</v>
      </c>
      <c r="M21" s="13">
        <v>0.97117706214729793</v>
      </c>
      <c r="N21" s="3">
        <v>97.117706214729793</v>
      </c>
      <c r="O21" s="3">
        <v>97.117706214729793</v>
      </c>
      <c r="P21" s="3">
        <v>97.117706214729793</v>
      </c>
    </row>
    <row r="22" spans="2:16" x14ac:dyDescent="0.2">
      <c r="B22" t="s">
        <v>47</v>
      </c>
      <c r="C22" t="s">
        <v>160</v>
      </c>
      <c r="D22" t="s">
        <v>133</v>
      </c>
      <c r="E22" t="s">
        <v>48</v>
      </c>
      <c r="F22" t="s">
        <v>49</v>
      </c>
      <c r="G22" t="s">
        <v>215</v>
      </c>
      <c r="H22" s="27">
        <v>2020</v>
      </c>
      <c r="I22">
        <v>2021</v>
      </c>
      <c r="J22" s="39">
        <v>16292464</v>
      </c>
      <c r="K22" s="39">
        <v>0</v>
      </c>
      <c r="L22" s="39">
        <v>16292464</v>
      </c>
      <c r="M22" s="13">
        <v>0.97550026494388287</v>
      </c>
      <c r="N22" s="3">
        <v>160.95754371574066</v>
      </c>
      <c r="O22" s="3">
        <v>160.95754371574066</v>
      </c>
      <c r="P22" s="3">
        <v>160.95754371574066</v>
      </c>
    </row>
    <row r="23" spans="2:16" x14ac:dyDescent="0.2">
      <c r="B23" t="s">
        <v>47</v>
      </c>
      <c r="C23" t="s">
        <v>161</v>
      </c>
      <c r="D23" t="s">
        <v>133</v>
      </c>
      <c r="E23" t="s">
        <v>48</v>
      </c>
      <c r="F23" t="s">
        <v>49</v>
      </c>
      <c r="G23" t="s">
        <v>215</v>
      </c>
      <c r="H23" s="27">
        <v>2022</v>
      </c>
      <c r="I23">
        <v>2022</v>
      </c>
      <c r="J23" s="39">
        <v>5635188</v>
      </c>
      <c r="K23" s="39">
        <v>0</v>
      </c>
      <c r="L23" s="39">
        <v>5635188</v>
      </c>
      <c r="M23" s="13">
        <v>0.99400003845337692</v>
      </c>
      <c r="N23" s="3">
        <v>54.670002114935734</v>
      </c>
      <c r="O23" s="3">
        <v>54.670002114935734</v>
      </c>
      <c r="P23" s="3">
        <v>54.670002114935734</v>
      </c>
    </row>
    <row r="24" spans="2:16" x14ac:dyDescent="0.2">
      <c r="B24" t="s">
        <v>47</v>
      </c>
      <c r="C24" t="s">
        <v>162</v>
      </c>
      <c r="D24" t="s">
        <v>133</v>
      </c>
      <c r="E24" t="s">
        <v>48</v>
      </c>
      <c r="F24" t="s">
        <v>49</v>
      </c>
      <c r="G24" t="s">
        <v>215</v>
      </c>
      <c r="H24" s="27">
        <v>2020</v>
      </c>
      <c r="I24">
        <v>2021</v>
      </c>
      <c r="J24" s="39">
        <v>15753877</v>
      </c>
      <c r="K24" s="39">
        <v>0</v>
      </c>
      <c r="L24" s="39">
        <v>15753877</v>
      </c>
      <c r="M24" s="13">
        <v>0.95535942995755008</v>
      </c>
      <c r="N24" s="3">
        <v>154.76822765312312</v>
      </c>
      <c r="O24" s="3">
        <v>154.76822765312312</v>
      </c>
      <c r="P24" s="3">
        <v>154.76822765312312</v>
      </c>
    </row>
    <row r="25" spans="2:16" x14ac:dyDescent="0.2">
      <c r="B25" t="s">
        <v>47</v>
      </c>
      <c r="C25" t="s">
        <v>163</v>
      </c>
      <c r="D25" t="s">
        <v>134</v>
      </c>
      <c r="E25" t="s">
        <v>48</v>
      </c>
      <c r="F25" t="s">
        <v>49</v>
      </c>
      <c r="G25" t="s">
        <v>215</v>
      </c>
      <c r="H25" s="27">
        <v>2022</v>
      </c>
      <c r="I25">
        <v>2022</v>
      </c>
      <c r="J25" s="39">
        <v>0</v>
      </c>
      <c r="K25" s="39">
        <v>8030400</v>
      </c>
      <c r="L25" s="39">
        <v>8030400</v>
      </c>
      <c r="M25" s="13">
        <v>0</v>
      </c>
      <c r="N25" s="3">
        <v>0</v>
      </c>
      <c r="O25" s="3">
        <v>0</v>
      </c>
      <c r="P25" s="3">
        <v>0</v>
      </c>
    </row>
    <row r="26" spans="2:16" x14ac:dyDescent="0.2">
      <c r="B26" t="s">
        <v>47</v>
      </c>
      <c r="C26" t="s">
        <v>164</v>
      </c>
      <c r="D26" t="s">
        <v>133</v>
      </c>
      <c r="E26" t="s">
        <v>48</v>
      </c>
      <c r="F26" t="s">
        <v>49</v>
      </c>
      <c r="G26" t="s">
        <v>215</v>
      </c>
      <c r="H26" s="27">
        <v>2022</v>
      </c>
      <c r="I26">
        <v>2023</v>
      </c>
      <c r="J26" s="39">
        <v>0</v>
      </c>
      <c r="K26" s="39">
        <v>4148000</v>
      </c>
      <c r="L26" s="39">
        <v>4148000</v>
      </c>
      <c r="M26" s="13">
        <v>0</v>
      </c>
      <c r="N26" s="3">
        <v>0</v>
      </c>
      <c r="O26" s="3">
        <v>0</v>
      </c>
      <c r="P26" s="3">
        <v>0</v>
      </c>
    </row>
    <row r="27" spans="2:16" x14ac:dyDescent="0.2">
      <c r="B27" t="s">
        <v>38</v>
      </c>
      <c r="C27" t="s">
        <v>165</v>
      </c>
      <c r="D27" t="s">
        <v>135</v>
      </c>
      <c r="E27" t="s">
        <v>39</v>
      </c>
      <c r="F27" t="s">
        <v>49</v>
      </c>
      <c r="G27" t="s">
        <v>214</v>
      </c>
      <c r="H27" s="27">
        <v>2022</v>
      </c>
      <c r="I27">
        <v>2024</v>
      </c>
      <c r="J27" s="39">
        <v>1650000</v>
      </c>
      <c r="K27" s="39">
        <v>9350000</v>
      </c>
      <c r="L27" s="39">
        <v>11000000</v>
      </c>
      <c r="M27" s="13">
        <v>0.15</v>
      </c>
      <c r="N27" s="3">
        <v>15.899999999999999</v>
      </c>
      <c r="O27" s="3">
        <v>15.149999999999999</v>
      </c>
      <c r="P27" s="3">
        <v>15.899999999999999</v>
      </c>
    </row>
    <row r="28" spans="2:16" x14ac:dyDescent="0.2">
      <c r="B28" t="s">
        <v>38</v>
      </c>
      <c r="C28" t="s">
        <v>73</v>
      </c>
      <c r="D28" t="s">
        <v>133</v>
      </c>
      <c r="E28" t="s">
        <v>39</v>
      </c>
      <c r="F28" t="s">
        <v>40</v>
      </c>
      <c r="G28" t="s">
        <v>214</v>
      </c>
      <c r="H28" s="27">
        <v>2020</v>
      </c>
      <c r="I28">
        <v>2021</v>
      </c>
      <c r="J28" s="39">
        <v>4039438</v>
      </c>
      <c r="K28" s="39">
        <v>0</v>
      </c>
      <c r="L28" s="39">
        <v>4039438</v>
      </c>
      <c r="M28" s="13">
        <v>0.98799999999999999</v>
      </c>
      <c r="N28" s="3">
        <v>45.448</v>
      </c>
      <c r="O28" s="3">
        <v>35.567999999999998</v>
      </c>
      <c r="P28" s="3">
        <v>35.567999999999998</v>
      </c>
    </row>
    <row r="29" spans="2:16" x14ac:dyDescent="0.2">
      <c r="B29" t="s">
        <v>166</v>
      </c>
      <c r="C29" t="s">
        <v>167</v>
      </c>
      <c r="D29" t="s">
        <v>133</v>
      </c>
      <c r="E29" t="s">
        <v>39</v>
      </c>
      <c r="F29" t="s">
        <v>40</v>
      </c>
      <c r="G29" t="s">
        <v>214</v>
      </c>
      <c r="H29" s="27">
        <v>2022</v>
      </c>
      <c r="I29">
        <v>2023</v>
      </c>
      <c r="J29" s="39">
        <v>2525475</v>
      </c>
      <c r="K29" s="39">
        <v>5892775</v>
      </c>
      <c r="L29" s="39">
        <v>8418250</v>
      </c>
      <c r="M29" s="13">
        <v>0.3</v>
      </c>
      <c r="N29" s="3">
        <v>27</v>
      </c>
      <c r="O29" s="3">
        <v>27</v>
      </c>
      <c r="P29" s="3">
        <v>27</v>
      </c>
    </row>
    <row r="30" spans="2:16" x14ac:dyDescent="0.2">
      <c r="B30" t="s">
        <v>168</v>
      </c>
      <c r="C30" t="s">
        <v>169</v>
      </c>
      <c r="D30" t="s">
        <v>133</v>
      </c>
      <c r="E30" t="s">
        <v>39</v>
      </c>
      <c r="F30" t="s">
        <v>40</v>
      </c>
      <c r="G30" t="s">
        <v>214</v>
      </c>
      <c r="H30" s="27">
        <v>2022</v>
      </c>
      <c r="I30">
        <v>2023</v>
      </c>
      <c r="J30" s="39">
        <v>3241210.44</v>
      </c>
      <c r="K30" s="39">
        <v>938298.56</v>
      </c>
      <c r="L30" s="39">
        <v>4179509</v>
      </c>
      <c r="M30" s="13">
        <v>0.7755002896273222</v>
      </c>
      <c r="N30" s="3">
        <v>34.122012743602177</v>
      </c>
      <c r="O30" s="3">
        <v>34.122012743602177</v>
      </c>
      <c r="P30" s="3">
        <v>34.122012743602177</v>
      </c>
    </row>
    <row r="31" spans="2:16" x14ac:dyDescent="0.2">
      <c r="B31" t="s">
        <v>75</v>
      </c>
      <c r="C31" t="s">
        <v>76</v>
      </c>
      <c r="D31" t="s">
        <v>133</v>
      </c>
      <c r="E31" t="s">
        <v>39</v>
      </c>
      <c r="F31" t="s">
        <v>32</v>
      </c>
      <c r="G31" t="s">
        <v>214</v>
      </c>
      <c r="H31" s="27">
        <v>2021</v>
      </c>
      <c r="I31">
        <v>2021</v>
      </c>
      <c r="J31" s="39">
        <v>3132120</v>
      </c>
      <c r="K31" s="39">
        <v>0</v>
      </c>
      <c r="L31" s="39">
        <v>3132120</v>
      </c>
      <c r="M31" s="13">
        <v>0.99400004950768417</v>
      </c>
      <c r="N31" s="3">
        <v>49.70000247538421</v>
      </c>
      <c r="O31" s="3">
        <v>29.820001485230524</v>
      </c>
      <c r="P31" s="3">
        <v>29.820001485230524</v>
      </c>
    </row>
    <row r="32" spans="2:16" x14ac:dyDescent="0.2">
      <c r="B32" t="s">
        <v>170</v>
      </c>
      <c r="C32" t="s">
        <v>77</v>
      </c>
      <c r="D32" t="s">
        <v>133</v>
      </c>
      <c r="E32" t="s">
        <v>41</v>
      </c>
      <c r="F32" t="s">
        <v>40</v>
      </c>
      <c r="G32" t="s">
        <v>214</v>
      </c>
      <c r="H32" s="27">
        <v>2020</v>
      </c>
      <c r="I32">
        <v>2021</v>
      </c>
      <c r="J32" s="39">
        <v>7590804</v>
      </c>
      <c r="K32" s="39">
        <v>0</v>
      </c>
      <c r="L32" s="39">
        <v>7590804</v>
      </c>
      <c r="M32" s="13">
        <v>0.98799999999999999</v>
      </c>
      <c r="N32" s="3">
        <v>55.328000000000003</v>
      </c>
      <c r="O32" s="3">
        <v>55.328000000000003</v>
      </c>
      <c r="P32" s="3">
        <v>33.591999999999999</v>
      </c>
    </row>
    <row r="33" spans="2:16" x14ac:dyDescent="0.2">
      <c r="B33" t="s">
        <v>170</v>
      </c>
      <c r="C33" t="s">
        <v>171</v>
      </c>
      <c r="D33" t="s">
        <v>133</v>
      </c>
      <c r="E33" t="s">
        <v>203</v>
      </c>
      <c r="F33" t="s">
        <v>32</v>
      </c>
      <c r="G33" t="s">
        <v>214</v>
      </c>
      <c r="H33" s="27">
        <v>2022</v>
      </c>
      <c r="I33">
        <v>2023</v>
      </c>
      <c r="J33" s="39">
        <v>0</v>
      </c>
      <c r="K33" s="39">
        <v>4180000</v>
      </c>
      <c r="L33" s="39">
        <v>4180000</v>
      </c>
      <c r="M33" s="13">
        <v>0</v>
      </c>
      <c r="N33" s="3">
        <v>0</v>
      </c>
      <c r="O33" s="3">
        <v>0</v>
      </c>
      <c r="P33" s="3">
        <v>0</v>
      </c>
    </row>
    <row r="34" spans="2:16" x14ac:dyDescent="0.2">
      <c r="B34" t="s">
        <v>172</v>
      </c>
      <c r="C34" t="s">
        <v>173</v>
      </c>
      <c r="D34" t="s">
        <v>133</v>
      </c>
      <c r="E34" t="s">
        <v>204</v>
      </c>
      <c r="F34" t="s">
        <v>32</v>
      </c>
      <c r="G34" t="s">
        <v>214</v>
      </c>
      <c r="H34" s="27">
        <v>2021</v>
      </c>
      <c r="I34">
        <v>2022</v>
      </c>
      <c r="J34" s="39">
        <v>3527500</v>
      </c>
      <c r="K34" s="39">
        <v>0</v>
      </c>
      <c r="L34" s="39">
        <v>3527500</v>
      </c>
      <c r="M34" s="13">
        <v>1</v>
      </c>
      <c r="N34" s="3">
        <v>25</v>
      </c>
      <c r="O34" s="3">
        <v>25</v>
      </c>
      <c r="P34" s="3">
        <v>25</v>
      </c>
    </row>
    <row r="35" spans="2:16" x14ac:dyDescent="0.2">
      <c r="B35" t="s">
        <v>174</v>
      </c>
      <c r="C35" t="s">
        <v>175</v>
      </c>
      <c r="D35" t="s">
        <v>133</v>
      </c>
      <c r="E35" t="s">
        <v>39</v>
      </c>
      <c r="F35" t="s">
        <v>32</v>
      </c>
      <c r="G35" t="s">
        <v>214</v>
      </c>
      <c r="H35" s="27">
        <v>2021</v>
      </c>
      <c r="I35">
        <v>2022</v>
      </c>
      <c r="J35" s="39">
        <v>5730000</v>
      </c>
      <c r="K35" s="39">
        <v>124687</v>
      </c>
      <c r="L35" s="39">
        <v>5854687</v>
      </c>
      <c r="M35" s="13">
        <v>0.97870304595275548</v>
      </c>
      <c r="N35" s="3">
        <v>46.977746205732259</v>
      </c>
      <c r="O35" s="3">
        <v>46.977746205732259</v>
      </c>
      <c r="P35" s="3">
        <v>46.977746205732259</v>
      </c>
    </row>
    <row r="36" spans="2:16" x14ac:dyDescent="0.2">
      <c r="B36" t="s">
        <v>78</v>
      </c>
      <c r="C36" t="s">
        <v>79</v>
      </c>
      <c r="D36" t="s">
        <v>133</v>
      </c>
      <c r="E36" t="s">
        <v>39</v>
      </c>
      <c r="F36" t="s">
        <v>32</v>
      </c>
      <c r="G36" t="s">
        <v>214</v>
      </c>
      <c r="H36" s="27">
        <v>2021</v>
      </c>
      <c r="I36">
        <v>2022</v>
      </c>
      <c r="J36" s="39">
        <v>9161250</v>
      </c>
      <c r="K36" s="39">
        <v>0</v>
      </c>
      <c r="L36" s="39">
        <v>9161250</v>
      </c>
      <c r="M36" s="13">
        <v>1</v>
      </c>
      <c r="N36" s="3">
        <v>74</v>
      </c>
      <c r="O36" s="3">
        <v>74</v>
      </c>
      <c r="P36" s="3">
        <v>74</v>
      </c>
    </row>
    <row r="37" spans="2:16" x14ac:dyDescent="0.2">
      <c r="B37" t="s">
        <v>176</v>
      </c>
      <c r="C37" t="s">
        <v>177</v>
      </c>
      <c r="D37" t="s">
        <v>133</v>
      </c>
      <c r="E37" t="s">
        <v>39</v>
      </c>
      <c r="F37" t="s">
        <v>32</v>
      </c>
      <c r="G37" t="s">
        <v>214</v>
      </c>
      <c r="H37" s="27">
        <v>2022</v>
      </c>
      <c r="I37">
        <v>2023</v>
      </c>
      <c r="J37" s="39">
        <v>1701581.76</v>
      </c>
      <c r="K37" s="39">
        <v>0</v>
      </c>
      <c r="L37" s="39">
        <v>1701581.76</v>
      </c>
      <c r="M37" s="13">
        <v>1</v>
      </c>
      <c r="N37" s="3">
        <v>20</v>
      </c>
      <c r="O37" s="3">
        <v>20</v>
      </c>
      <c r="P37" s="3">
        <v>20</v>
      </c>
    </row>
    <row r="38" spans="2:16" x14ac:dyDescent="0.2">
      <c r="B38" t="s">
        <v>80</v>
      </c>
      <c r="C38" t="s">
        <v>81</v>
      </c>
      <c r="D38" t="s">
        <v>133</v>
      </c>
      <c r="E38" t="s">
        <v>39</v>
      </c>
      <c r="F38" t="s">
        <v>32</v>
      </c>
      <c r="G38" t="s">
        <v>214</v>
      </c>
      <c r="H38" s="27">
        <v>2021</v>
      </c>
      <c r="I38">
        <v>2022</v>
      </c>
      <c r="J38" s="39">
        <v>3587000</v>
      </c>
      <c r="K38" s="39">
        <v>0</v>
      </c>
      <c r="L38" s="39">
        <v>3587000</v>
      </c>
      <c r="M38" s="13">
        <v>1</v>
      </c>
      <c r="N38" s="3">
        <v>34</v>
      </c>
      <c r="O38" s="3">
        <v>34</v>
      </c>
      <c r="P38" s="3">
        <v>34</v>
      </c>
    </row>
    <row r="39" spans="2:16" x14ac:dyDescent="0.2">
      <c r="B39" t="s">
        <v>42</v>
      </c>
      <c r="C39" t="s">
        <v>178</v>
      </c>
      <c r="D39" t="s">
        <v>133</v>
      </c>
      <c r="E39" t="s">
        <v>39</v>
      </c>
      <c r="F39" t="s">
        <v>32</v>
      </c>
      <c r="G39" t="s">
        <v>214</v>
      </c>
      <c r="H39" s="27">
        <v>2022</v>
      </c>
      <c r="I39">
        <v>2023</v>
      </c>
      <c r="J39" s="39">
        <v>1256333</v>
      </c>
      <c r="K39" s="39">
        <v>838383</v>
      </c>
      <c r="L39" s="39">
        <v>2094716</v>
      </c>
      <c r="M39" s="13">
        <v>0.59976292728942726</v>
      </c>
      <c r="N39" s="3">
        <v>10.195969763920264</v>
      </c>
      <c r="O39" s="3">
        <v>10.195969763920264</v>
      </c>
      <c r="P39" s="3">
        <v>10.195969763920264</v>
      </c>
    </row>
    <row r="40" spans="2:16" x14ac:dyDescent="0.2">
      <c r="B40" t="s">
        <v>42</v>
      </c>
      <c r="C40" t="s">
        <v>82</v>
      </c>
      <c r="D40" t="s">
        <v>133</v>
      </c>
      <c r="E40" t="s">
        <v>39</v>
      </c>
      <c r="F40" t="s">
        <v>40</v>
      </c>
      <c r="G40" t="s">
        <v>214</v>
      </c>
      <c r="H40" s="27">
        <v>2020</v>
      </c>
      <c r="I40">
        <v>2021</v>
      </c>
      <c r="J40" s="39">
        <v>1752240</v>
      </c>
      <c r="K40" s="39">
        <v>0</v>
      </c>
      <c r="L40" s="39">
        <v>1752240</v>
      </c>
      <c r="M40" s="13">
        <v>0.98</v>
      </c>
      <c r="N40" s="3">
        <v>20.58</v>
      </c>
      <c r="O40" s="3">
        <v>20.58</v>
      </c>
      <c r="P40" s="3">
        <v>20.58</v>
      </c>
    </row>
    <row r="41" spans="2:16" x14ac:dyDescent="0.2">
      <c r="B41" t="s">
        <v>179</v>
      </c>
      <c r="C41" t="s">
        <v>180</v>
      </c>
      <c r="D41" t="s">
        <v>133</v>
      </c>
      <c r="E41" s="26" t="s">
        <v>205</v>
      </c>
      <c r="F41" t="s">
        <v>40</v>
      </c>
      <c r="G41" t="s">
        <v>214</v>
      </c>
      <c r="H41" s="27">
        <v>2022</v>
      </c>
      <c r="I41">
        <v>2023</v>
      </c>
      <c r="J41" s="39">
        <v>1075782</v>
      </c>
      <c r="K41" s="39">
        <v>948268</v>
      </c>
      <c r="L41" s="39">
        <v>2024050</v>
      </c>
      <c r="M41" s="13">
        <v>0.53149971591610878</v>
      </c>
      <c r="N41" s="3">
        <v>7.9724957387416318</v>
      </c>
      <c r="O41" s="3">
        <v>7.9724957387416318</v>
      </c>
      <c r="P41" s="3">
        <v>7.9724957387416318</v>
      </c>
    </row>
    <row r="42" spans="2:16" x14ac:dyDescent="0.2">
      <c r="B42" t="s">
        <v>43</v>
      </c>
      <c r="C42" t="s">
        <v>83</v>
      </c>
      <c r="D42" t="s">
        <v>133</v>
      </c>
      <c r="E42" t="s">
        <v>102</v>
      </c>
      <c r="F42" t="s">
        <v>208</v>
      </c>
      <c r="G42" t="s">
        <v>214</v>
      </c>
      <c r="H42" s="27">
        <v>2020</v>
      </c>
      <c r="I42">
        <v>2022</v>
      </c>
      <c r="J42" s="39">
        <v>7027800</v>
      </c>
      <c r="K42" s="39">
        <v>0</v>
      </c>
      <c r="L42" s="39">
        <v>7027800</v>
      </c>
      <c r="M42" s="13">
        <v>1</v>
      </c>
      <c r="N42" s="3">
        <v>65</v>
      </c>
      <c r="O42" s="3">
        <v>56</v>
      </c>
      <c r="P42" s="3">
        <v>8</v>
      </c>
    </row>
    <row r="43" spans="2:16" x14ac:dyDescent="0.2">
      <c r="B43" t="s">
        <v>44</v>
      </c>
      <c r="C43" t="s">
        <v>181</v>
      </c>
      <c r="D43" t="s">
        <v>133</v>
      </c>
      <c r="E43" t="s">
        <v>39</v>
      </c>
      <c r="F43" t="s">
        <v>208</v>
      </c>
      <c r="G43" t="s">
        <v>214</v>
      </c>
      <c r="H43" s="27">
        <v>2022</v>
      </c>
      <c r="I43">
        <v>2021</v>
      </c>
      <c r="J43" s="39">
        <v>6803930</v>
      </c>
      <c r="K43" s="39">
        <v>0</v>
      </c>
      <c r="L43" s="39">
        <v>6803930</v>
      </c>
      <c r="M43" s="13">
        <v>0.99399999999999999</v>
      </c>
      <c r="N43" s="3">
        <v>77.531999999999996</v>
      </c>
      <c r="O43" s="3">
        <v>70.573999999999998</v>
      </c>
      <c r="P43" s="3">
        <v>70.573999999999998</v>
      </c>
    </row>
    <row r="44" spans="2:16" x14ac:dyDescent="0.2">
      <c r="B44" t="s">
        <v>44</v>
      </c>
      <c r="C44" t="s">
        <v>84</v>
      </c>
      <c r="D44" t="s">
        <v>133</v>
      </c>
      <c r="E44" t="s">
        <v>41</v>
      </c>
      <c r="F44" t="s">
        <v>32</v>
      </c>
      <c r="G44" t="s">
        <v>214</v>
      </c>
      <c r="H44" s="27">
        <v>2020</v>
      </c>
      <c r="I44">
        <v>2020</v>
      </c>
      <c r="J44" s="39">
        <v>1472328</v>
      </c>
      <c r="K44" s="39">
        <v>0</v>
      </c>
      <c r="L44" s="39">
        <v>1472328</v>
      </c>
      <c r="M44" s="13">
        <v>0.97600050910421521</v>
      </c>
      <c r="N44" s="3">
        <v>13.664007127459012</v>
      </c>
      <c r="O44" s="3">
        <v>13.664007127459012</v>
      </c>
      <c r="P44" s="3">
        <v>13.664007127459012</v>
      </c>
    </row>
    <row r="45" spans="2:16" x14ac:dyDescent="0.2">
      <c r="B45" t="s">
        <v>182</v>
      </c>
      <c r="C45" t="s">
        <v>74</v>
      </c>
      <c r="D45" t="s">
        <v>133</v>
      </c>
      <c r="E45" t="s">
        <v>39</v>
      </c>
      <c r="F45" t="s">
        <v>32</v>
      </c>
      <c r="G45" t="s">
        <v>214</v>
      </c>
      <c r="H45" s="27">
        <v>2020</v>
      </c>
      <c r="I45">
        <v>2021</v>
      </c>
      <c r="J45" s="39">
        <v>2259650</v>
      </c>
      <c r="K45" s="39">
        <v>0</v>
      </c>
      <c r="L45" s="39">
        <v>2259650</v>
      </c>
      <c r="M45" s="13">
        <v>0.98245652173913045</v>
      </c>
      <c r="N45" s="3">
        <v>27.508782608695654</v>
      </c>
      <c r="O45" s="3">
        <v>27.508782608695654</v>
      </c>
      <c r="P45" s="3">
        <v>27.508782608695654</v>
      </c>
    </row>
    <row r="46" spans="2:16" x14ac:dyDescent="0.2">
      <c r="B46" t="s">
        <v>183</v>
      </c>
      <c r="C46" t="s">
        <v>184</v>
      </c>
      <c r="D46" t="s">
        <v>134</v>
      </c>
      <c r="E46" t="s">
        <v>39</v>
      </c>
      <c r="F46" t="s">
        <v>32</v>
      </c>
      <c r="G46" t="s">
        <v>214</v>
      </c>
      <c r="H46" s="27">
        <v>2022</v>
      </c>
      <c r="I46">
        <v>2023</v>
      </c>
      <c r="J46" s="39">
        <v>219113.9</v>
      </c>
      <c r="K46" s="39">
        <v>302584.09999999998</v>
      </c>
      <c r="L46" s="39">
        <v>521698</v>
      </c>
      <c r="M46" s="13">
        <v>0.4200014184451541</v>
      </c>
      <c r="N46" s="3">
        <v>6.7200226951224655</v>
      </c>
      <c r="O46" s="3">
        <v>6.7200226951224655</v>
      </c>
      <c r="P46" s="3">
        <v>6.7200226951224655</v>
      </c>
    </row>
    <row r="47" spans="2:16" x14ac:dyDescent="0.2">
      <c r="B47" t="s">
        <v>185</v>
      </c>
      <c r="C47" t="s">
        <v>186</v>
      </c>
      <c r="D47" t="s">
        <v>133</v>
      </c>
      <c r="E47" s="26" t="s">
        <v>205</v>
      </c>
      <c r="F47" t="s">
        <v>32</v>
      </c>
      <c r="G47" t="s">
        <v>214</v>
      </c>
      <c r="H47" s="27">
        <v>2022</v>
      </c>
      <c r="I47">
        <v>2023</v>
      </c>
      <c r="J47" s="39">
        <v>281584</v>
      </c>
      <c r="K47" s="39">
        <v>1595644</v>
      </c>
      <c r="L47" s="39">
        <v>1877228</v>
      </c>
      <c r="M47" s="13">
        <v>0.14999989345993134</v>
      </c>
      <c r="N47" s="3">
        <v>5.9999957383972538</v>
      </c>
      <c r="O47" s="3">
        <v>2.2499984018989703</v>
      </c>
      <c r="P47" s="3">
        <v>2.2499984018989703</v>
      </c>
    </row>
    <row r="48" spans="2:16" x14ac:dyDescent="0.2">
      <c r="B48" t="s">
        <v>85</v>
      </c>
      <c r="C48" t="s">
        <v>86</v>
      </c>
      <c r="D48" t="s">
        <v>134</v>
      </c>
      <c r="E48" t="s">
        <v>48</v>
      </c>
      <c r="F48" t="s">
        <v>32</v>
      </c>
      <c r="G48" t="s">
        <v>215</v>
      </c>
      <c r="H48" s="27">
        <v>2021</v>
      </c>
      <c r="I48">
        <v>2022</v>
      </c>
      <c r="J48" s="39">
        <v>7040541</v>
      </c>
      <c r="K48" s="39">
        <v>0</v>
      </c>
      <c r="L48" s="39">
        <v>7040541</v>
      </c>
      <c r="M48" s="13">
        <v>1</v>
      </c>
      <c r="N48" s="3">
        <v>72</v>
      </c>
      <c r="O48" s="3">
        <v>72</v>
      </c>
      <c r="P48" s="3">
        <v>72</v>
      </c>
    </row>
    <row r="49" spans="2:16" x14ac:dyDescent="0.2">
      <c r="B49" t="s">
        <v>45</v>
      </c>
      <c r="C49" t="s">
        <v>187</v>
      </c>
      <c r="D49" t="s">
        <v>133</v>
      </c>
      <c r="E49" t="s">
        <v>206</v>
      </c>
      <c r="F49" t="s">
        <v>40</v>
      </c>
      <c r="G49" t="s">
        <v>212</v>
      </c>
      <c r="H49" s="27">
        <v>2020</v>
      </c>
      <c r="I49">
        <v>2021</v>
      </c>
      <c r="J49" s="39">
        <v>10263352</v>
      </c>
      <c r="K49" s="39">
        <v>0</v>
      </c>
      <c r="L49" s="39">
        <v>10263352</v>
      </c>
      <c r="M49" s="13">
        <v>0.98646239018857762</v>
      </c>
      <c r="N49" s="3">
        <v>72.011754483766168</v>
      </c>
      <c r="O49" s="3">
        <v>72.011754483766168</v>
      </c>
      <c r="P49" s="3">
        <v>14.796935852828664</v>
      </c>
    </row>
    <row r="50" spans="2:16" x14ac:dyDescent="0.2">
      <c r="B50" t="s">
        <v>45</v>
      </c>
      <c r="C50" t="s">
        <v>188</v>
      </c>
      <c r="D50" t="s">
        <v>133</v>
      </c>
      <c r="E50" t="s">
        <v>48</v>
      </c>
      <c r="F50" t="s">
        <v>32</v>
      </c>
      <c r="G50" t="s">
        <v>215</v>
      </c>
      <c r="H50" s="27">
        <v>2021</v>
      </c>
      <c r="I50">
        <v>2022</v>
      </c>
      <c r="J50" s="39">
        <v>7161846</v>
      </c>
      <c r="K50" s="39">
        <v>7361216</v>
      </c>
      <c r="L50" s="39">
        <v>14523062</v>
      </c>
      <c r="M50" s="13">
        <v>0.49313608934534603</v>
      </c>
      <c r="N50" s="3">
        <v>83.339999099363482</v>
      </c>
      <c r="O50" s="3">
        <v>59.669466810786872</v>
      </c>
      <c r="P50" s="3">
        <v>59.669466810786872</v>
      </c>
    </row>
    <row r="51" spans="2:16" x14ac:dyDescent="0.2">
      <c r="B51" t="s">
        <v>45</v>
      </c>
      <c r="C51" t="s">
        <v>87</v>
      </c>
      <c r="D51" t="s">
        <v>133</v>
      </c>
      <c r="E51" t="s">
        <v>39</v>
      </c>
      <c r="F51" t="s">
        <v>32</v>
      </c>
      <c r="G51" t="s">
        <v>212</v>
      </c>
      <c r="H51" s="27">
        <v>2021</v>
      </c>
      <c r="I51">
        <v>2021</v>
      </c>
      <c r="J51" s="39">
        <v>15610000</v>
      </c>
      <c r="K51" s="39">
        <v>0</v>
      </c>
      <c r="L51" s="39">
        <v>15610000</v>
      </c>
      <c r="M51" s="13">
        <v>1</v>
      </c>
      <c r="N51" s="3">
        <v>88</v>
      </c>
      <c r="O51" s="3">
        <v>88</v>
      </c>
      <c r="P51" s="3">
        <v>17</v>
      </c>
    </row>
    <row r="52" spans="2:16" x14ac:dyDescent="0.2">
      <c r="B52" t="s">
        <v>189</v>
      </c>
      <c r="C52" t="s">
        <v>190</v>
      </c>
      <c r="D52" t="s">
        <v>134</v>
      </c>
      <c r="E52" t="s">
        <v>203</v>
      </c>
      <c r="F52" t="s">
        <v>32</v>
      </c>
      <c r="G52" t="s">
        <v>214</v>
      </c>
      <c r="H52" s="27">
        <v>2022</v>
      </c>
      <c r="I52">
        <v>2023</v>
      </c>
      <c r="J52" s="39">
        <v>1440889.8</v>
      </c>
      <c r="K52" s="39">
        <v>960593.2</v>
      </c>
      <c r="L52" s="39">
        <v>2401483</v>
      </c>
      <c r="M52" s="13">
        <v>0.6</v>
      </c>
      <c r="N52" s="3">
        <v>75</v>
      </c>
      <c r="O52" s="3">
        <v>75</v>
      </c>
      <c r="P52" s="3">
        <v>75</v>
      </c>
    </row>
    <row r="53" spans="2:16" x14ac:dyDescent="0.2">
      <c r="B53" t="s">
        <v>46</v>
      </c>
      <c r="C53" t="s">
        <v>191</v>
      </c>
      <c r="D53" t="s">
        <v>133</v>
      </c>
      <c r="E53" t="s">
        <v>39</v>
      </c>
      <c r="F53" t="s">
        <v>32</v>
      </c>
      <c r="G53" t="s">
        <v>214</v>
      </c>
      <c r="H53" s="27">
        <v>2022</v>
      </c>
      <c r="I53">
        <v>2023</v>
      </c>
      <c r="J53" s="39">
        <v>0</v>
      </c>
      <c r="K53" s="39">
        <v>5448781</v>
      </c>
      <c r="L53" s="39">
        <v>5448781</v>
      </c>
      <c r="M53" s="13">
        <v>0</v>
      </c>
      <c r="N53" s="3">
        <v>0</v>
      </c>
      <c r="O53" s="3">
        <v>0</v>
      </c>
      <c r="P53" s="3">
        <v>0</v>
      </c>
    </row>
    <row r="54" spans="2:16" x14ac:dyDescent="0.2">
      <c r="B54" t="s">
        <v>46</v>
      </c>
      <c r="C54" t="s">
        <v>88</v>
      </c>
      <c r="D54" t="s">
        <v>133</v>
      </c>
      <c r="E54" t="s">
        <v>39</v>
      </c>
      <c r="F54" t="s">
        <v>32</v>
      </c>
      <c r="G54" t="s">
        <v>214</v>
      </c>
      <c r="H54" s="27">
        <v>2021</v>
      </c>
      <c r="I54">
        <v>2021</v>
      </c>
      <c r="J54" s="39">
        <v>4106442</v>
      </c>
      <c r="K54" s="39">
        <v>0</v>
      </c>
      <c r="L54" s="39">
        <v>4106442</v>
      </c>
      <c r="M54" s="13">
        <v>0.80211778493993557</v>
      </c>
      <c r="N54" s="3">
        <v>40.105889246996782</v>
      </c>
      <c r="O54" s="3">
        <v>40.105889246996782</v>
      </c>
      <c r="P54" s="3">
        <v>40.105889246996782</v>
      </c>
    </row>
    <row r="55" spans="2:16" x14ac:dyDescent="0.2">
      <c r="B55" t="s">
        <v>46</v>
      </c>
      <c r="C55" t="s">
        <v>89</v>
      </c>
      <c r="D55" t="s">
        <v>133</v>
      </c>
      <c r="E55" t="s">
        <v>39</v>
      </c>
      <c r="F55" t="s">
        <v>32</v>
      </c>
      <c r="G55" t="s">
        <v>214</v>
      </c>
      <c r="H55" s="27">
        <v>2020</v>
      </c>
      <c r="I55">
        <v>2021</v>
      </c>
      <c r="J55" s="39">
        <v>4683972</v>
      </c>
      <c r="K55" s="39">
        <v>0</v>
      </c>
      <c r="L55" s="39">
        <v>4683972</v>
      </c>
      <c r="M55" s="13">
        <v>0.98872291866671058</v>
      </c>
      <c r="N55" s="3">
        <v>59.323375120002638</v>
      </c>
      <c r="O55" s="3">
        <v>59.323375120002638</v>
      </c>
      <c r="P55" s="3">
        <v>59.323375120002638</v>
      </c>
    </row>
    <row r="56" spans="2:16" x14ac:dyDescent="0.2">
      <c r="B56" t="s">
        <v>46</v>
      </c>
      <c r="C56" t="s">
        <v>192</v>
      </c>
      <c r="D56" t="s">
        <v>133</v>
      </c>
      <c r="E56" t="s">
        <v>39</v>
      </c>
      <c r="F56" t="s">
        <v>32</v>
      </c>
      <c r="G56" t="s">
        <v>214</v>
      </c>
      <c r="H56" s="27">
        <v>2022</v>
      </c>
      <c r="I56">
        <v>2023</v>
      </c>
      <c r="J56" s="39">
        <v>0</v>
      </c>
      <c r="K56" s="39">
        <v>2604407</v>
      </c>
      <c r="L56" s="39">
        <v>2604407</v>
      </c>
      <c r="M56" s="13">
        <v>0</v>
      </c>
      <c r="N56" s="3">
        <v>0</v>
      </c>
      <c r="O56" s="3">
        <v>0</v>
      </c>
      <c r="P56" s="3">
        <v>0</v>
      </c>
    </row>
    <row r="57" spans="2:16" x14ac:dyDescent="0.2">
      <c r="B57" t="s">
        <v>46</v>
      </c>
      <c r="C57" t="s">
        <v>193</v>
      </c>
      <c r="D57" t="s">
        <v>133</v>
      </c>
      <c r="E57" t="s">
        <v>39</v>
      </c>
      <c r="F57" t="s">
        <v>32</v>
      </c>
      <c r="G57" t="s">
        <v>212</v>
      </c>
      <c r="H57" s="27">
        <v>2020</v>
      </c>
      <c r="I57">
        <v>2020</v>
      </c>
      <c r="J57" s="39">
        <v>6278576</v>
      </c>
      <c r="K57" s="39">
        <v>0</v>
      </c>
      <c r="L57" s="39">
        <v>6278576</v>
      </c>
      <c r="M57" s="13">
        <v>0.97358656046583958</v>
      </c>
      <c r="N57" s="3">
        <v>56.4680205070187</v>
      </c>
      <c r="O57" s="3">
        <v>56.4680205070187</v>
      </c>
      <c r="P57" s="3">
        <v>56.4680205070187</v>
      </c>
    </row>
    <row r="58" spans="2:16" x14ac:dyDescent="0.2">
      <c r="B58" t="s">
        <v>90</v>
      </c>
      <c r="C58" t="s">
        <v>91</v>
      </c>
      <c r="D58" t="s">
        <v>133</v>
      </c>
      <c r="E58" t="s">
        <v>39</v>
      </c>
      <c r="F58" t="s">
        <v>32</v>
      </c>
      <c r="G58" t="s">
        <v>214</v>
      </c>
      <c r="H58" s="27">
        <v>2021</v>
      </c>
      <c r="I58">
        <v>2021</v>
      </c>
      <c r="J58" s="39">
        <v>5319254</v>
      </c>
      <c r="K58" s="39">
        <v>0</v>
      </c>
      <c r="L58" s="39">
        <v>5319254</v>
      </c>
      <c r="M58" s="13">
        <v>0.98800005943690961</v>
      </c>
      <c r="N58" s="3">
        <v>59.280003566214575</v>
      </c>
      <c r="O58" s="3">
        <v>59.280003566214575</v>
      </c>
      <c r="P58" s="3">
        <v>59.280003566214575</v>
      </c>
    </row>
    <row r="59" spans="2:16" x14ac:dyDescent="0.2">
      <c r="B59" t="s">
        <v>92</v>
      </c>
      <c r="C59" t="s">
        <v>93</v>
      </c>
      <c r="D59" t="s">
        <v>133</v>
      </c>
      <c r="E59" t="s">
        <v>48</v>
      </c>
      <c r="F59" t="s">
        <v>32</v>
      </c>
      <c r="G59" t="s">
        <v>215</v>
      </c>
      <c r="H59" s="27">
        <v>2021</v>
      </c>
      <c r="I59">
        <v>2021</v>
      </c>
      <c r="J59" s="39">
        <v>3601636</v>
      </c>
      <c r="K59" s="39">
        <v>0</v>
      </c>
      <c r="L59" s="39">
        <v>3601636</v>
      </c>
      <c r="M59" s="13">
        <v>0.98916695046524661</v>
      </c>
      <c r="N59" s="3">
        <v>201.79005789491032</v>
      </c>
      <c r="O59" s="3">
        <v>173.10421633141814</v>
      </c>
      <c r="P59" s="3">
        <v>173.10421633141814</v>
      </c>
    </row>
    <row r="60" spans="2:16" x14ac:dyDescent="0.2">
      <c r="B60" t="s">
        <v>92</v>
      </c>
      <c r="C60" t="s">
        <v>94</v>
      </c>
      <c r="D60" t="s">
        <v>133</v>
      </c>
      <c r="E60" t="s">
        <v>48</v>
      </c>
      <c r="F60" t="s">
        <v>49</v>
      </c>
      <c r="G60" t="s">
        <v>215</v>
      </c>
      <c r="H60" s="27">
        <v>2020</v>
      </c>
      <c r="I60">
        <v>2021</v>
      </c>
      <c r="J60" s="39">
        <v>22362993</v>
      </c>
      <c r="K60" s="39">
        <v>0</v>
      </c>
      <c r="L60" s="39">
        <v>22362993</v>
      </c>
      <c r="M60" s="13">
        <v>0.9866666931389737</v>
      </c>
      <c r="N60" s="3">
        <v>197.33333862779475</v>
      </c>
      <c r="O60" s="3">
        <v>183.52000492384911</v>
      </c>
      <c r="P60" s="3">
        <v>183.52000492384911</v>
      </c>
    </row>
    <row r="61" spans="2:16" x14ac:dyDescent="0.2">
      <c r="B61" t="s">
        <v>194</v>
      </c>
      <c r="C61" t="s">
        <v>195</v>
      </c>
      <c r="D61" t="s">
        <v>134</v>
      </c>
      <c r="E61" t="s">
        <v>48</v>
      </c>
      <c r="F61" t="s">
        <v>49</v>
      </c>
      <c r="G61" t="s">
        <v>215</v>
      </c>
      <c r="H61" s="27">
        <v>2022</v>
      </c>
      <c r="I61">
        <v>2023</v>
      </c>
      <c r="J61" s="39">
        <v>1000000</v>
      </c>
      <c r="K61" s="39">
        <v>1967092</v>
      </c>
      <c r="L61" s="39">
        <v>2967092</v>
      </c>
      <c r="M61" s="13">
        <v>0.33703033138170302</v>
      </c>
      <c r="N61" s="3">
        <v>23.592123196719211</v>
      </c>
      <c r="O61" s="3">
        <v>23.592123196719211</v>
      </c>
      <c r="P61" s="3">
        <v>23.592123196719211</v>
      </c>
    </row>
    <row r="62" spans="2:16" x14ac:dyDescent="0.2">
      <c r="B62" t="s">
        <v>196</v>
      </c>
      <c r="C62" t="s">
        <v>197</v>
      </c>
      <c r="D62" t="s">
        <v>133</v>
      </c>
      <c r="E62" t="s">
        <v>203</v>
      </c>
      <c r="F62" t="s">
        <v>49</v>
      </c>
      <c r="G62" t="s">
        <v>214</v>
      </c>
      <c r="H62" s="27">
        <v>2022</v>
      </c>
      <c r="I62">
        <v>2023</v>
      </c>
      <c r="J62" s="39">
        <v>4304600</v>
      </c>
      <c r="K62" s="39">
        <v>1592013</v>
      </c>
      <c r="L62" s="39">
        <v>5896613</v>
      </c>
      <c r="M62" s="13">
        <v>0.73001229688975688</v>
      </c>
      <c r="N62" s="3">
        <v>30.660516469369789</v>
      </c>
      <c r="O62" s="3">
        <v>30.660516469369789</v>
      </c>
      <c r="P62" s="3">
        <v>30.660516469369789</v>
      </c>
    </row>
    <row r="63" spans="2:16" x14ac:dyDescent="0.2">
      <c r="B63" t="s">
        <v>50</v>
      </c>
      <c r="C63" t="s">
        <v>198</v>
      </c>
      <c r="D63" t="s">
        <v>133</v>
      </c>
      <c r="E63" t="s">
        <v>207</v>
      </c>
      <c r="F63" t="s">
        <v>40</v>
      </c>
      <c r="G63" t="s">
        <v>216</v>
      </c>
      <c r="H63" s="27">
        <v>2020</v>
      </c>
      <c r="I63">
        <v>2021</v>
      </c>
      <c r="J63" s="39">
        <v>1184000</v>
      </c>
      <c r="K63" s="39">
        <v>0</v>
      </c>
      <c r="L63" s="39">
        <v>1184000</v>
      </c>
      <c r="M63" s="13">
        <v>0.98666666666666669</v>
      </c>
      <c r="N63" s="3">
        <v>11.84</v>
      </c>
      <c r="O63" s="3">
        <v>11.84</v>
      </c>
      <c r="P63" s="3">
        <v>11.84</v>
      </c>
    </row>
    <row r="64" spans="2:16" x14ac:dyDescent="0.2">
      <c r="B64" t="s">
        <v>51</v>
      </c>
      <c r="C64" t="s">
        <v>95</v>
      </c>
      <c r="D64" t="s">
        <v>133</v>
      </c>
      <c r="E64" t="s">
        <v>39</v>
      </c>
      <c r="F64" t="s">
        <v>40</v>
      </c>
      <c r="G64" t="s">
        <v>212</v>
      </c>
      <c r="H64" s="27">
        <v>2020</v>
      </c>
      <c r="I64">
        <v>2021</v>
      </c>
      <c r="J64" s="39">
        <v>3484295</v>
      </c>
      <c r="K64" s="39">
        <v>0</v>
      </c>
      <c r="L64" s="39">
        <v>3484295</v>
      </c>
      <c r="M64" s="13">
        <v>0.99234161686154387</v>
      </c>
      <c r="N64" s="3">
        <v>34.731956590154034</v>
      </c>
      <c r="O64" s="3">
        <v>32.747273356430945</v>
      </c>
      <c r="P64" s="3">
        <v>32.747273356430945</v>
      </c>
    </row>
    <row r="65" spans="2:16" x14ac:dyDescent="0.2">
      <c r="B65" t="s">
        <v>51</v>
      </c>
      <c r="C65" t="s">
        <v>96</v>
      </c>
      <c r="D65" t="s">
        <v>133</v>
      </c>
      <c r="E65" t="s">
        <v>39</v>
      </c>
      <c r="F65" t="s">
        <v>32</v>
      </c>
      <c r="G65" t="s">
        <v>214</v>
      </c>
      <c r="H65" s="27">
        <v>2021</v>
      </c>
      <c r="I65">
        <v>2022</v>
      </c>
      <c r="J65" s="39">
        <v>2074563</v>
      </c>
      <c r="K65" s="39">
        <v>0</v>
      </c>
      <c r="L65" s="39">
        <v>2074563</v>
      </c>
      <c r="M65" s="13">
        <v>1</v>
      </c>
      <c r="N65" s="3">
        <v>28</v>
      </c>
      <c r="O65" s="3">
        <v>22</v>
      </c>
      <c r="P65" s="3">
        <v>22</v>
      </c>
    </row>
    <row r="66" spans="2:16" x14ac:dyDescent="0.2">
      <c r="B66" t="s">
        <v>199</v>
      </c>
      <c r="C66" t="s">
        <v>200</v>
      </c>
      <c r="D66" t="s">
        <v>133</v>
      </c>
      <c r="E66" t="s">
        <v>39</v>
      </c>
      <c r="F66" t="s">
        <v>32</v>
      </c>
      <c r="G66" t="s">
        <v>214</v>
      </c>
      <c r="H66" s="27">
        <v>2022</v>
      </c>
      <c r="I66">
        <v>2024</v>
      </c>
      <c r="J66" s="39">
        <v>0</v>
      </c>
      <c r="K66" s="39">
        <v>3474000</v>
      </c>
      <c r="L66" s="39">
        <v>3474000</v>
      </c>
      <c r="M66" s="13">
        <v>0</v>
      </c>
      <c r="N66" s="3">
        <v>0</v>
      </c>
      <c r="O66" s="3">
        <v>0</v>
      </c>
      <c r="P66" s="3">
        <v>0</v>
      </c>
    </row>
    <row r="67" spans="2:16" x14ac:dyDescent="0.2">
      <c r="B67" t="s">
        <v>97</v>
      </c>
      <c r="C67" t="s">
        <v>98</v>
      </c>
      <c r="D67" t="s">
        <v>133</v>
      </c>
      <c r="E67" t="s">
        <v>39</v>
      </c>
      <c r="F67" t="s">
        <v>32</v>
      </c>
      <c r="G67" t="s">
        <v>214</v>
      </c>
      <c r="H67" s="27">
        <v>2021</v>
      </c>
      <c r="I67">
        <v>2022</v>
      </c>
      <c r="J67" s="39">
        <v>6045450</v>
      </c>
      <c r="K67" s="39">
        <v>1327050</v>
      </c>
      <c r="L67" s="39">
        <v>7372500</v>
      </c>
      <c r="M67" s="13">
        <v>0.82</v>
      </c>
      <c r="N67" s="3">
        <v>47.559999999999995</v>
      </c>
      <c r="O67" s="3">
        <v>47.559999999999995</v>
      </c>
      <c r="P67" s="3">
        <v>47.559999999999995</v>
      </c>
    </row>
    <row r="68" spans="2:16" x14ac:dyDescent="0.2">
      <c r="B68" t="s">
        <v>97</v>
      </c>
      <c r="C68" t="s">
        <v>99</v>
      </c>
      <c r="D68" t="s">
        <v>133</v>
      </c>
      <c r="E68" t="s">
        <v>39</v>
      </c>
      <c r="F68" t="s">
        <v>32</v>
      </c>
      <c r="G68" t="s">
        <v>214</v>
      </c>
      <c r="H68" s="27">
        <v>2021</v>
      </c>
      <c r="I68">
        <v>2021</v>
      </c>
      <c r="J68" s="39">
        <v>4830720</v>
      </c>
      <c r="K68" s="39">
        <v>0</v>
      </c>
      <c r="L68" s="39">
        <v>4830720</v>
      </c>
      <c r="M68" s="13">
        <v>0.98909090909090913</v>
      </c>
      <c r="N68" s="3">
        <v>31.650909090909092</v>
      </c>
      <c r="O68" s="3">
        <v>31.650909090909092</v>
      </c>
      <c r="P68" s="3">
        <v>31.650909090909092</v>
      </c>
    </row>
    <row r="69" spans="2:16" x14ac:dyDescent="0.2">
      <c r="B69" t="s">
        <v>201</v>
      </c>
      <c r="C69" t="s">
        <v>202</v>
      </c>
      <c r="D69" t="s">
        <v>133</v>
      </c>
      <c r="E69" t="s">
        <v>39</v>
      </c>
      <c r="F69" t="s">
        <v>32</v>
      </c>
      <c r="G69" t="s">
        <v>214</v>
      </c>
      <c r="H69" s="27">
        <v>2021</v>
      </c>
      <c r="I69">
        <v>2023</v>
      </c>
      <c r="J69" s="39">
        <v>5228462.5</v>
      </c>
      <c r="K69" s="39">
        <v>3342787.5</v>
      </c>
      <c r="L69" s="39">
        <v>8571250</v>
      </c>
      <c r="M69" s="13">
        <v>0.61</v>
      </c>
      <c r="N69" s="3">
        <v>43.92</v>
      </c>
      <c r="O69" s="3">
        <v>43.92</v>
      </c>
      <c r="P69" s="3">
        <v>43.92</v>
      </c>
    </row>
    <row r="70" spans="2:16" x14ac:dyDescent="0.2">
      <c r="B70" t="s">
        <v>100</v>
      </c>
      <c r="C70" t="s">
        <v>101</v>
      </c>
      <c r="D70" t="s">
        <v>133</v>
      </c>
      <c r="E70" t="s">
        <v>39</v>
      </c>
      <c r="F70" t="s">
        <v>40</v>
      </c>
      <c r="G70" t="s">
        <v>214</v>
      </c>
      <c r="H70" s="27">
        <v>2020</v>
      </c>
      <c r="I70" t="s">
        <v>52</v>
      </c>
      <c r="J70" s="39">
        <v>4638496</v>
      </c>
      <c r="K70" s="39">
        <v>0</v>
      </c>
      <c r="L70" s="39">
        <v>4638496</v>
      </c>
      <c r="M70" s="13">
        <v>1</v>
      </c>
      <c r="N70" s="3">
        <v>60</v>
      </c>
      <c r="O70" s="3">
        <v>60</v>
      </c>
      <c r="P70" s="3">
        <v>60</v>
      </c>
    </row>
    <row r="71" spans="2:16" x14ac:dyDescent="0.2">
      <c r="B71" t="s">
        <v>218</v>
      </c>
      <c r="E71"/>
      <c r="F71"/>
      <c r="G71"/>
      <c r="H71"/>
      <c r="I71"/>
      <c r="J71" s="39">
        <f>SUM(Table4[Outstanding amount
31 Dec 2022 (EUR)])</f>
        <v>316737923.39999998</v>
      </c>
      <c r="K71" s="39">
        <f>SUM(Table4[Unwithdrawn credit commitment
31 Dec 2022 (EUR)])</f>
        <v>76150223.360000014</v>
      </c>
      <c r="L71" s="39">
        <f>SUM(Table4[Total committed finance
31 Dec 2022 (EUR)])</f>
        <v>392888146.75999999</v>
      </c>
      <c r="N71" s="3">
        <f>SUM(Table4[Number of residents])</f>
        <v>3467.7922814861631</v>
      </c>
      <c r="O71" s="3">
        <f>SUM(Table4[Number of apartments])</f>
        <v>3293.425000575568</v>
      </c>
      <c r="P71" s="3">
        <f>SUM(Table4[Number of apartments for the most vulnerable population])</f>
        <v>3070.1241819446304</v>
      </c>
    </row>
  </sheetData>
  <sheetProtection algorithmName="SHA-512" hashValue="cfpHickB9RR+NnzmiX1KrMqrFQBQDHKTx8vzEYVJwkmyFNgPpGqmPRbOp6GL3b5bK/Il0pfjR2qcSRo4WsO0ZA==" saltValue="izM5LGIRVCG5tuAYrxLK/g==" spinCount="100000" sheet="1" objects="1" scenarios="1"/>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B1:O7"/>
  <sheetViews>
    <sheetView showGridLines="0" zoomScale="80" zoomScaleNormal="80" workbookViewId="0">
      <pane ySplit="3" topLeftCell="A4" activePane="bottomLeft" state="frozen"/>
      <selection pane="bottomLeft"/>
    </sheetView>
  </sheetViews>
  <sheetFormatPr defaultRowHeight="14.25" x14ac:dyDescent="0.2"/>
  <cols>
    <col min="1" max="1" width="4.125" customWidth="1"/>
    <col min="2" max="2" width="62.625" customWidth="1"/>
    <col min="3" max="3" width="53.625" customWidth="1"/>
    <col min="4" max="4" width="27.625" customWidth="1"/>
    <col min="5" max="5" width="43.625" customWidth="1"/>
    <col min="6" max="6" width="36.625" customWidth="1"/>
    <col min="7" max="9" width="20.625" customWidth="1"/>
    <col min="10" max="15" width="25.625" customWidth="1"/>
  </cols>
  <sheetData>
    <row r="1" spans="2:15" ht="23.1" customHeight="1" x14ac:dyDescent="0.2"/>
    <row r="2" spans="2:15" ht="23.1" customHeight="1" x14ac:dyDescent="0.35">
      <c r="B2" s="14" t="s">
        <v>10</v>
      </c>
    </row>
    <row r="3" spans="2:15" ht="63" customHeight="1" x14ac:dyDescent="0.2">
      <c r="B3" s="15" t="s">
        <v>25</v>
      </c>
      <c r="C3" s="15" t="s">
        <v>26</v>
      </c>
      <c r="D3" s="15" t="s">
        <v>132</v>
      </c>
      <c r="E3" s="15" t="s">
        <v>27</v>
      </c>
      <c r="F3" s="15" t="s">
        <v>28</v>
      </c>
      <c r="G3" s="15" t="s">
        <v>209</v>
      </c>
      <c r="H3" s="15" t="s">
        <v>29</v>
      </c>
      <c r="I3" s="15" t="s">
        <v>30</v>
      </c>
      <c r="J3" s="19" t="s">
        <v>114</v>
      </c>
      <c r="K3" s="19" t="s">
        <v>117</v>
      </c>
      <c r="L3" s="19" t="s">
        <v>118</v>
      </c>
      <c r="M3" s="19" t="s">
        <v>119</v>
      </c>
      <c r="N3" s="15" t="s">
        <v>53</v>
      </c>
      <c r="O3" s="15" t="s">
        <v>219</v>
      </c>
    </row>
    <row r="4" spans="2:15" ht="32.25" customHeight="1" x14ac:dyDescent="0.2">
      <c r="B4" t="s">
        <v>54</v>
      </c>
      <c r="C4" t="s">
        <v>103</v>
      </c>
      <c r="D4" t="s">
        <v>133</v>
      </c>
      <c r="E4" s="5" t="s">
        <v>140</v>
      </c>
      <c r="F4" t="s">
        <v>55</v>
      </c>
      <c r="G4" t="s">
        <v>213</v>
      </c>
      <c r="H4" s="27">
        <v>2020</v>
      </c>
      <c r="I4">
        <v>2021</v>
      </c>
      <c r="J4" s="39">
        <v>11559193.380000001</v>
      </c>
      <c r="K4" s="39">
        <v>0</v>
      </c>
      <c r="L4" s="39">
        <v>11559193.380000001</v>
      </c>
      <c r="M4" s="13">
        <v>0.96880932223475091</v>
      </c>
      <c r="N4" s="3">
        <v>439.19355941308714</v>
      </c>
      <c r="O4" s="3">
        <v>17</v>
      </c>
    </row>
    <row r="5" spans="2:15" x14ac:dyDescent="0.2">
      <c r="B5" t="s">
        <v>104</v>
      </c>
      <c r="C5" t="s">
        <v>105</v>
      </c>
      <c r="D5" t="s">
        <v>133</v>
      </c>
      <c r="E5" t="s">
        <v>48</v>
      </c>
      <c r="F5" t="s">
        <v>55</v>
      </c>
      <c r="G5" t="s">
        <v>213</v>
      </c>
      <c r="H5" s="27">
        <v>2021</v>
      </c>
      <c r="I5">
        <v>2023</v>
      </c>
      <c r="J5" s="39">
        <v>15828520.23</v>
      </c>
      <c r="K5" s="39">
        <v>25171479.77</v>
      </c>
      <c r="L5" s="39">
        <v>41000000</v>
      </c>
      <c r="M5" s="13">
        <v>0.38606146902439026</v>
      </c>
      <c r="N5" s="3">
        <v>463.27376282926832</v>
      </c>
      <c r="O5" s="3"/>
    </row>
    <row r="6" spans="2:15" x14ac:dyDescent="0.2">
      <c r="B6" t="s">
        <v>106</v>
      </c>
      <c r="C6" t="s">
        <v>107</v>
      </c>
      <c r="D6" t="s">
        <v>133</v>
      </c>
      <c r="E6" t="s">
        <v>48</v>
      </c>
      <c r="F6" t="s">
        <v>55</v>
      </c>
      <c r="G6" t="s">
        <v>213</v>
      </c>
      <c r="H6" s="27">
        <v>2020</v>
      </c>
      <c r="I6">
        <v>2021</v>
      </c>
      <c r="J6" s="39">
        <v>3622778.43</v>
      </c>
      <c r="K6" s="39">
        <v>0</v>
      </c>
      <c r="L6" s="39">
        <v>3622778.43</v>
      </c>
      <c r="M6" s="13">
        <v>0.97438903442711144</v>
      </c>
      <c r="N6" s="3">
        <v>126.67057447552449</v>
      </c>
      <c r="O6" s="3">
        <v>18</v>
      </c>
    </row>
    <row r="7" spans="2:15" x14ac:dyDescent="0.2">
      <c r="B7" t="s">
        <v>218</v>
      </c>
      <c r="J7" s="39">
        <f>SUM(Table6[Outstanding amount
31 Dec 2022 (EUR)])</f>
        <v>31010492.039999999</v>
      </c>
      <c r="K7" s="39">
        <f>SUM(Table6[Unwithdrawn credit commitment
31 Dec 2022 (EUR)])</f>
        <v>25171479.77</v>
      </c>
      <c r="L7" s="39">
        <f>SUM(Table6[Total committed finance
31 Dec 2022 (EUR)])</f>
        <v>56181971.810000002</v>
      </c>
      <c r="N7" s="3">
        <f>SUM(Table6[Number of students, pupils and children reached])</f>
        <v>1029.13789671788</v>
      </c>
      <c r="O7" s="3"/>
    </row>
  </sheetData>
  <sheetProtection algorithmName="SHA-512" hashValue="CWKqpQF8LDCyiDZETQjoYsCHKwyO2xrL7rMGHcS91RBSTam3TETZUHG7GpiLPFxdwkUDHpWgRgcPDE9juV6fNQ==" saltValue="ZUWzinMwnpaJ/0iq769vhQ==" spinCount="100000" sheet="1" objects="1" scenarios="1"/>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6aed731-da7c-415d-b4e3-c36398ac070e">
      <Terms xmlns="http://schemas.microsoft.com/office/infopath/2007/PartnerControls"/>
    </lcf76f155ced4ddcb4097134ff3c332f>
    <TaxCatchAll xmlns="8e2a204f-da4f-4597-8128-3930a01fc6e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284AF65FD7198409F22BBD0BE05DF1D" ma:contentTypeVersion="15" ma:contentTypeDescription="Create a new document." ma:contentTypeScope="" ma:versionID="43987999184a2a3d304d9a18e38e4a37">
  <xsd:schema xmlns:xsd="http://www.w3.org/2001/XMLSchema" xmlns:xs="http://www.w3.org/2001/XMLSchema" xmlns:p="http://schemas.microsoft.com/office/2006/metadata/properties" xmlns:ns2="96aed731-da7c-415d-b4e3-c36398ac070e" xmlns:ns3="8e2a204f-da4f-4597-8128-3930a01fc6ec" targetNamespace="http://schemas.microsoft.com/office/2006/metadata/properties" ma:root="true" ma:fieldsID="11d392cdde203b540d083e6559649e88" ns2:_="" ns3:_="">
    <xsd:import namespace="96aed731-da7c-415d-b4e3-c36398ac070e"/>
    <xsd:import namespace="8e2a204f-da4f-4597-8128-3930a01fc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aed731-da7c-415d-b4e3-c36398ac07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ebc9ce1-3aba-4454-ab5d-9cc0350d0900"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2a204f-da4f-4597-8128-3930a01fc6e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76be2a2-ccc1-4aed-99e5-8ddef88ebe40}" ma:internalName="TaxCatchAll" ma:showField="CatchAllData" ma:web="8e2a204f-da4f-4597-8128-3930a01fc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369163-68EB-4D51-9787-4257A7DD1CB2}">
  <ds:schemaRefs>
    <ds:schemaRef ds:uri="http://schemas.microsoft.com/office/2006/metadata/properties"/>
    <ds:schemaRef ds:uri="http://schemas.microsoft.com/office/infopath/2007/PartnerControls"/>
    <ds:schemaRef ds:uri="11be1600-4971-4836-9b19-ae406337e7a9"/>
    <ds:schemaRef ds:uri="185f38f6-8f9b-4d4d-b659-c1ca12baec59"/>
  </ds:schemaRefs>
</ds:datastoreItem>
</file>

<file path=customXml/itemProps2.xml><?xml version="1.0" encoding="utf-8"?>
<ds:datastoreItem xmlns:ds="http://schemas.openxmlformats.org/officeDocument/2006/customXml" ds:itemID="{085FFB74-5EDE-471E-8D3C-34661AD4DE42}">
  <ds:schemaRefs>
    <ds:schemaRef ds:uri="http://schemas.microsoft.com/sharepoint/v3/contenttype/forms"/>
  </ds:schemaRefs>
</ds:datastoreItem>
</file>

<file path=customXml/itemProps3.xml><?xml version="1.0" encoding="utf-8"?>
<ds:datastoreItem xmlns:ds="http://schemas.openxmlformats.org/officeDocument/2006/customXml" ds:itemID="{8B5F7D7B-1D7E-4BA2-86C8-D4FDA6DE34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Summary</vt:lpstr>
      <vt:lpstr>Welfare</vt:lpstr>
      <vt:lpstr>Social housing</vt:lpstr>
      <vt:lpstr>Education</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2023-02-27T13:36:05Z</dcterms:created>
  <dcterms:modified xsi:type="dcterms:W3CDTF">2023-03-06T07:28:05Z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0x0101003284AF65FD7198409F22BBD0BE05DF1D</vt:lpwstr>
  </property>
</Properties>
</file>